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comments3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11"/>
  <workbookPr/>
  <mc:AlternateContent xmlns:mc="http://schemas.openxmlformats.org/markup-compatibility/2006">
    <mc:Choice Requires="x15">
      <x15ac:absPath xmlns:x15ac="http://schemas.microsoft.com/office/spreadsheetml/2010/11/ac" url="D:\Dropbox\Desktop\Docs\Self Development\"/>
    </mc:Choice>
  </mc:AlternateContent>
  <xr:revisionPtr revIDLastSave="48" documentId="8_{8B3CBB95-F920-452F-949C-E3F42677EE01}" xr6:coauthVersionLast="47" xr6:coauthVersionMax="47" xr10:uidLastSave="{0A683D08-D1BA-48A1-9CC0-42F1A7A34C77}"/>
  <bookViews>
    <workbookView xWindow="-108" yWindow="-108" windowWidth="22320" windowHeight="13176" tabRatio="890" firstSheet="1" activeTab="3" xr2:uid="{00000000-000D-0000-FFFF-FFFF00000000}"/>
  </bookViews>
  <sheets>
    <sheet name="Dashboard" sheetId="20" r:id="rId1"/>
    <sheet name="How to use this template" sheetId="19" r:id="rId2"/>
    <sheet name="1. Data Input" sheetId="18" r:id="rId3"/>
    <sheet name="2. Investing Projections" sheetId="1" r:id="rId4"/>
    <sheet name="3. Monthly Balance Sheet" sheetId="17" r:id="rId5"/>
    <sheet name="4. Trading Tracker" sheetId="21" r:id="rId6"/>
  </sheets>
  <definedNames>
    <definedName name="payments_per_year">#REF!</definedName>
    <definedName name="start_date">#REF!</definedName>
    <definedName name="Z_F15C7EE4_0AE5_4D7F_8EA3_A831ABBA2ABB_.wvu.Cols" localSheetId="3" hidden="1">'2. Investing Projections'!#REF!,'2. Investing Projections'!$A:$A,'2. Investing Projections'!$E:$E,'2. Investing Projections'!#REF!,'2. Investing Projections'!#REF!,'2. Investing Projections'!#REF!,'2. Investing Projections'!#REF!</definedName>
  </definedNames>
  <calcPr calcId="191028"/>
  <customWorkbookViews>
    <customWorkbookView name="print" guid="{F15C7EE4-0AE5-4D7F-8EA3-A831ABBA2ABB}" maximized="1" xWindow="-9" yWindow="-9" windowWidth="1857" windowHeight="1098" tabRatio="890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K15" i="20"/>
  <c r="H15" i="20"/>
  <c r="E15" i="20"/>
  <c r="D71" i="19"/>
  <c r="H14" i="20"/>
  <c r="E14" i="20"/>
  <c r="K14" i="20" l="1"/>
  <c r="H7" i="20"/>
  <c r="E731" i="17" l="1"/>
  <c r="F731" i="17"/>
  <c r="G731" i="17"/>
  <c r="H731" i="17"/>
  <c r="K731" i="17"/>
  <c r="L731" i="17"/>
  <c r="M731" i="17"/>
  <c r="N731" i="17"/>
  <c r="O731" i="17"/>
  <c r="P731" i="17"/>
  <c r="Q731" i="17"/>
  <c r="V731" i="17"/>
  <c r="W731" i="17"/>
  <c r="E732" i="17"/>
  <c r="F732" i="17"/>
  <c r="G732" i="17"/>
  <c r="H732" i="17"/>
  <c r="K732" i="17"/>
  <c r="L732" i="17"/>
  <c r="M732" i="17"/>
  <c r="N732" i="17"/>
  <c r="O732" i="17"/>
  <c r="P732" i="17"/>
  <c r="Q732" i="17"/>
  <c r="V732" i="17"/>
  <c r="W732" i="17"/>
  <c r="E733" i="17"/>
  <c r="F733" i="17"/>
  <c r="G733" i="17"/>
  <c r="H733" i="17"/>
  <c r="K733" i="17"/>
  <c r="L733" i="17"/>
  <c r="M733" i="17"/>
  <c r="N733" i="17"/>
  <c r="O733" i="17"/>
  <c r="P733" i="17"/>
  <c r="Q733" i="17"/>
  <c r="V733" i="17"/>
  <c r="W733" i="17"/>
  <c r="E734" i="17"/>
  <c r="F734" i="17"/>
  <c r="G734" i="17"/>
  <c r="H734" i="17"/>
  <c r="K734" i="17"/>
  <c r="L734" i="17"/>
  <c r="M734" i="17"/>
  <c r="N734" i="17"/>
  <c r="O734" i="17"/>
  <c r="P734" i="17"/>
  <c r="Q734" i="17"/>
  <c r="V734" i="17"/>
  <c r="W734" i="17"/>
  <c r="E735" i="17"/>
  <c r="F735" i="17"/>
  <c r="G735" i="17"/>
  <c r="H735" i="17"/>
  <c r="K735" i="17"/>
  <c r="L735" i="17"/>
  <c r="M735" i="17"/>
  <c r="N735" i="17"/>
  <c r="O735" i="17"/>
  <c r="P735" i="17"/>
  <c r="Q735" i="17"/>
  <c r="V735" i="17"/>
  <c r="W735" i="17"/>
  <c r="E736" i="17"/>
  <c r="F736" i="17"/>
  <c r="G736" i="17"/>
  <c r="H736" i="17"/>
  <c r="K736" i="17"/>
  <c r="L736" i="17"/>
  <c r="M736" i="17"/>
  <c r="N736" i="17"/>
  <c r="O736" i="17"/>
  <c r="P736" i="17"/>
  <c r="Q736" i="17"/>
  <c r="V736" i="17"/>
  <c r="W736" i="17"/>
  <c r="E737" i="17"/>
  <c r="F737" i="17"/>
  <c r="G737" i="17"/>
  <c r="H737" i="17"/>
  <c r="K737" i="17"/>
  <c r="L737" i="17"/>
  <c r="M737" i="17"/>
  <c r="N737" i="17"/>
  <c r="O737" i="17"/>
  <c r="P737" i="17"/>
  <c r="Q737" i="17"/>
  <c r="V737" i="17"/>
  <c r="W737" i="17"/>
  <c r="E738" i="17"/>
  <c r="F738" i="17"/>
  <c r="G738" i="17"/>
  <c r="H738" i="17"/>
  <c r="K738" i="17"/>
  <c r="L738" i="17"/>
  <c r="M738" i="17"/>
  <c r="N738" i="17"/>
  <c r="O738" i="17"/>
  <c r="P738" i="17"/>
  <c r="Q738" i="17"/>
  <c r="V738" i="17"/>
  <c r="W738" i="17"/>
  <c r="E739" i="17"/>
  <c r="F739" i="17"/>
  <c r="G739" i="17"/>
  <c r="H739" i="17"/>
  <c r="K739" i="17"/>
  <c r="L739" i="17"/>
  <c r="M739" i="17"/>
  <c r="N739" i="17"/>
  <c r="O739" i="17"/>
  <c r="P739" i="17"/>
  <c r="Q739" i="17"/>
  <c r="V739" i="17"/>
  <c r="W739" i="17"/>
  <c r="E740" i="17"/>
  <c r="F740" i="17"/>
  <c r="G740" i="17"/>
  <c r="H740" i="17"/>
  <c r="K740" i="17"/>
  <c r="L740" i="17"/>
  <c r="M740" i="17"/>
  <c r="N740" i="17"/>
  <c r="O740" i="17"/>
  <c r="P740" i="17"/>
  <c r="Q740" i="17"/>
  <c r="V740" i="17"/>
  <c r="W740" i="17"/>
  <c r="E741" i="17"/>
  <c r="F741" i="17"/>
  <c r="G741" i="17"/>
  <c r="H741" i="17"/>
  <c r="K741" i="17"/>
  <c r="L741" i="17"/>
  <c r="M741" i="17"/>
  <c r="N741" i="17"/>
  <c r="O741" i="17"/>
  <c r="P741" i="17"/>
  <c r="Q741" i="17"/>
  <c r="V741" i="17"/>
  <c r="W741" i="17"/>
  <c r="E742" i="17"/>
  <c r="F742" i="17"/>
  <c r="G742" i="17"/>
  <c r="H742" i="17"/>
  <c r="K742" i="17"/>
  <c r="L742" i="17"/>
  <c r="M742" i="17"/>
  <c r="N742" i="17"/>
  <c r="O742" i="17"/>
  <c r="P742" i="17"/>
  <c r="Q742" i="17"/>
  <c r="V742" i="17"/>
  <c r="W742" i="17"/>
  <c r="E743" i="17"/>
  <c r="F743" i="17"/>
  <c r="G743" i="17"/>
  <c r="H743" i="17"/>
  <c r="K743" i="17"/>
  <c r="L743" i="17"/>
  <c r="M743" i="17"/>
  <c r="N743" i="17"/>
  <c r="O743" i="17"/>
  <c r="P743" i="17"/>
  <c r="Q743" i="17"/>
  <c r="V743" i="17"/>
  <c r="W743" i="17"/>
  <c r="E744" i="17"/>
  <c r="F744" i="17"/>
  <c r="G744" i="17"/>
  <c r="H744" i="17"/>
  <c r="K744" i="17"/>
  <c r="L744" i="17"/>
  <c r="M744" i="17"/>
  <c r="N744" i="17"/>
  <c r="O744" i="17"/>
  <c r="P744" i="17"/>
  <c r="Q744" i="17"/>
  <c r="V744" i="17"/>
  <c r="W744" i="17"/>
  <c r="E745" i="17"/>
  <c r="F745" i="17"/>
  <c r="G745" i="17"/>
  <c r="H745" i="17"/>
  <c r="K745" i="17"/>
  <c r="L745" i="17"/>
  <c r="M745" i="17"/>
  <c r="N745" i="17"/>
  <c r="O745" i="17"/>
  <c r="P745" i="17"/>
  <c r="Q745" i="17"/>
  <c r="V745" i="17"/>
  <c r="W745" i="17"/>
  <c r="E746" i="17"/>
  <c r="F746" i="17"/>
  <c r="G746" i="17"/>
  <c r="H746" i="17"/>
  <c r="K746" i="17"/>
  <c r="L746" i="17"/>
  <c r="M746" i="17"/>
  <c r="N746" i="17"/>
  <c r="O746" i="17"/>
  <c r="P746" i="17"/>
  <c r="Q746" i="17"/>
  <c r="V746" i="17"/>
  <c r="W746" i="17"/>
  <c r="E747" i="17"/>
  <c r="F747" i="17"/>
  <c r="G747" i="17"/>
  <c r="H747" i="17"/>
  <c r="K747" i="17"/>
  <c r="L747" i="17"/>
  <c r="M747" i="17"/>
  <c r="N747" i="17"/>
  <c r="O747" i="17"/>
  <c r="P747" i="17"/>
  <c r="Q747" i="17"/>
  <c r="V747" i="17"/>
  <c r="W747" i="17"/>
  <c r="E748" i="17"/>
  <c r="F748" i="17"/>
  <c r="G748" i="17"/>
  <c r="H748" i="17"/>
  <c r="K748" i="17"/>
  <c r="L748" i="17"/>
  <c r="M748" i="17"/>
  <c r="N748" i="17"/>
  <c r="O748" i="17"/>
  <c r="P748" i="17"/>
  <c r="Q748" i="17"/>
  <c r="V748" i="17"/>
  <c r="W748" i="17"/>
  <c r="E749" i="17"/>
  <c r="F749" i="17"/>
  <c r="G749" i="17"/>
  <c r="H749" i="17"/>
  <c r="K749" i="17"/>
  <c r="L749" i="17"/>
  <c r="M749" i="17"/>
  <c r="N749" i="17"/>
  <c r="O749" i="17"/>
  <c r="P749" i="17"/>
  <c r="Q749" i="17"/>
  <c r="V749" i="17"/>
  <c r="W749" i="17"/>
  <c r="E750" i="17"/>
  <c r="F750" i="17"/>
  <c r="G750" i="17"/>
  <c r="H750" i="17"/>
  <c r="K750" i="17"/>
  <c r="L750" i="17"/>
  <c r="M750" i="17"/>
  <c r="N750" i="17"/>
  <c r="O750" i="17"/>
  <c r="P750" i="17"/>
  <c r="Q750" i="17"/>
  <c r="V750" i="17"/>
  <c r="W750" i="17"/>
  <c r="E751" i="17"/>
  <c r="F751" i="17"/>
  <c r="G751" i="17"/>
  <c r="H751" i="17"/>
  <c r="K751" i="17"/>
  <c r="L751" i="17"/>
  <c r="M751" i="17"/>
  <c r="N751" i="17"/>
  <c r="O751" i="17"/>
  <c r="P751" i="17"/>
  <c r="Q751" i="17"/>
  <c r="V751" i="17"/>
  <c r="W751" i="17"/>
  <c r="E752" i="17"/>
  <c r="F752" i="17"/>
  <c r="G752" i="17"/>
  <c r="H752" i="17"/>
  <c r="K752" i="17"/>
  <c r="L752" i="17"/>
  <c r="M752" i="17"/>
  <c r="N752" i="17"/>
  <c r="O752" i="17"/>
  <c r="P752" i="17"/>
  <c r="Q752" i="17"/>
  <c r="V752" i="17"/>
  <c r="W752" i="17"/>
  <c r="E753" i="17"/>
  <c r="F753" i="17"/>
  <c r="G753" i="17"/>
  <c r="H753" i="17"/>
  <c r="K753" i="17"/>
  <c r="L753" i="17"/>
  <c r="M753" i="17"/>
  <c r="N753" i="17"/>
  <c r="O753" i="17"/>
  <c r="P753" i="17"/>
  <c r="Q753" i="17"/>
  <c r="V753" i="17"/>
  <c r="W753" i="17"/>
  <c r="E754" i="17"/>
  <c r="F754" i="17"/>
  <c r="G754" i="17"/>
  <c r="H754" i="17"/>
  <c r="K754" i="17"/>
  <c r="L754" i="17"/>
  <c r="M754" i="17"/>
  <c r="N754" i="17"/>
  <c r="O754" i="17"/>
  <c r="P754" i="17"/>
  <c r="Q754" i="17"/>
  <c r="V754" i="17"/>
  <c r="W754" i="17"/>
  <c r="E755" i="17"/>
  <c r="F755" i="17"/>
  <c r="G755" i="17"/>
  <c r="H755" i="17"/>
  <c r="K755" i="17"/>
  <c r="L755" i="17"/>
  <c r="M755" i="17"/>
  <c r="N755" i="17"/>
  <c r="O755" i="17"/>
  <c r="P755" i="17"/>
  <c r="Q755" i="17"/>
  <c r="V755" i="17"/>
  <c r="W755" i="17"/>
  <c r="E756" i="17"/>
  <c r="F756" i="17"/>
  <c r="G756" i="17"/>
  <c r="H756" i="17"/>
  <c r="K756" i="17"/>
  <c r="L756" i="17"/>
  <c r="M756" i="17"/>
  <c r="N756" i="17"/>
  <c r="O756" i="17"/>
  <c r="P756" i="17"/>
  <c r="Q756" i="17"/>
  <c r="V756" i="17"/>
  <c r="W756" i="17"/>
  <c r="E757" i="17"/>
  <c r="F757" i="17"/>
  <c r="G757" i="17"/>
  <c r="H757" i="17"/>
  <c r="K757" i="17"/>
  <c r="L757" i="17"/>
  <c r="M757" i="17"/>
  <c r="N757" i="17"/>
  <c r="O757" i="17"/>
  <c r="P757" i="17"/>
  <c r="Q757" i="17"/>
  <c r="V757" i="17"/>
  <c r="W757" i="17"/>
  <c r="E758" i="17"/>
  <c r="F758" i="17"/>
  <c r="G758" i="17"/>
  <c r="H758" i="17"/>
  <c r="K758" i="17"/>
  <c r="L758" i="17"/>
  <c r="M758" i="17"/>
  <c r="N758" i="17"/>
  <c r="O758" i="17"/>
  <c r="P758" i="17"/>
  <c r="Q758" i="17"/>
  <c r="V758" i="17"/>
  <c r="W758" i="17"/>
  <c r="E759" i="17"/>
  <c r="F759" i="17"/>
  <c r="G759" i="17"/>
  <c r="H759" i="17"/>
  <c r="K759" i="17"/>
  <c r="L759" i="17"/>
  <c r="M759" i="17"/>
  <c r="N759" i="17"/>
  <c r="O759" i="17"/>
  <c r="P759" i="17"/>
  <c r="Q759" i="17"/>
  <c r="V759" i="17"/>
  <c r="W759" i="17"/>
  <c r="E760" i="17"/>
  <c r="F760" i="17"/>
  <c r="G760" i="17"/>
  <c r="H760" i="17"/>
  <c r="K760" i="17"/>
  <c r="L760" i="17"/>
  <c r="M760" i="17"/>
  <c r="N760" i="17"/>
  <c r="O760" i="17"/>
  <c r="P760" i="17"/>
  <c r="Q760" i="17"/>
  <c r="V760" i="17"/>
  <c r="W760" i="17"/>
  <c r="E761" i="17"/>
  <c r="F761" i="17"/>
  <c r="G761" i="17"/>
  <c r="H761" i="17"/>
  <c r="K761" i="17"/>
  <c r="L761" i="17"/>
  <c r="M761" i="17"/>
  <c r="N761" i="17"/>
  <c r="O761" i="17"/>
  <c r="P761" i="17"/>
  <c r="Q761" i="17"/>
  <c r="V761" i="17"/>
  <c r="W761" i="17"/>
  <c r="E762" i="17"/>
  <c r="F762" i="17"/>
  <c r="G762" i="17"/>
  <c r="H762" i="17"/>
  <c r="K762" i="17"/>
  <c r="L762" i="17"/>
  <c r="M762" i="17"/>
  <c r="N762" i="17"/>
  <c r="O762" i="17"/>
  <c r="P762" i="17"/>
  <c r="Q762" i="17"/>
  <c r="V762" i="17"/>
  <c r="W762" i="17"/>
  <c r="E763" i="17"/>
  <c r="F763" i="17"/>
  <c r="G763" i="17"/>
  <c r="H763" i="17"/>
  <c r="K763" i="17"/>
  <c r="L763" i="17"/>
  <c r="M763" i="17"/>
  <c r="N763" i="17"/>
  <c r="O763" i="17"/>
  <c r="P763" i="17"/>
  <c r="Q763" i="17"/>
  <c r="V763" i="17"/>
  <c r="W763" i="17"/>
  <c r="E764" i="17"/>
  <c r="F764" i="17"/>
  <c r="G764" i="17"/>
  <c r="H764" i="17"/>
  <c r="K764" i="17"/>
  <c r="L764" i="17"/>
  <c r="M764" i="17"/>
  <c r="N764" i="17"/>
  <c r="O764" i="17"/>
  <c r="P764" i="17"/>
  <c r="Q764" i="17"/>
  <c r="V764" i="17"/>
  <c r="W764" i="17"/>
  <c r="E765" i="17"/>
  <c r="F765" i="17"/>
  <c r="G765" i="17"/>
  <c r="H765" i="17"/>
  <c r="K765" i="17"/>
  <c r="L765" i="17"/>
  <c r="M765" i="17"/>
  <c r="N765" i="17"/>
  <c r="O765" i="17"/>
  <c r="P765" i="17"/>
  <c r="Q765" i="17"/>
  <c r="V765" i="17"/>
  <c r="W765" i="17"/>
  <c r="E766" i="17"/>
  <c r="F766" i="17"/>
  <c r="G766" i="17"/>
  <c r="H766" i="17"/>
  <c r="K766" i="17"/>
  <c r="L766" i="17"/>
  <c r="M766" i="17"/>
  <c r="N766" i="17"/>
  <c r="O766" i="17"/>
  <c r="P766" i="17"/>
  <c r="Q766" i="17"/>
  <c r="V766" i="17"/>
  <c r="W766" i="17"/>
  <c r="E767" i="17"/>
  <c r="F767" i="17"/>
  <c r="G767" i="17"/>
  <c r="H767" i="17"/>
  <c r="K767" i="17"/>
  <c r="L767" i="17"/>
  <c r="M767" i="17"/>
  <c r="N767" i="17"/>
  <c r="O767" i="17"/>
  <c r="P767" i="17"/>
  <c r="Q767" i="17"/>
  <c r="V767" i="17"/>
  <c r="W767" i="17"/>
  <c r="E768" i="17"/>
  <c r="F768" i="17"/>
  <c r="G768" i="17"/>
  <c r="H768" i="17"/>
  <c r="K768" i="17"/>
  <c r="L768" i="17"/>
  <c r="M768" i="17"/>
  <c r="N768" i="17"/>
  <c r="O768" i="17"/>
  <c r="P768" i="17"/>
  <c r="Q768" i="17"/>
  <c r="V768" i="17"/>
  <c r="W768" i="17"/>
  <c r="E769" i="17"/>
  <c r="F769" i="17"/>
  <c r="G769" i="17"/>
  <c r="H769" i="17"/>
  <c r="K769" i="17"/>
  <c r="L769" i="17"/>
  <c r="M769" i="17"/>
  <c r="N769" i="17"/>
  <c r="O769" i="17"/>
  <c r="P769" i="17"/>
  <c r="Q769" i="17"/>
  <c r="V769" i="17"/>
  <c r="W769" i="17"/>
  <c r="E770" i="17"/>
  <c r="F770" i="17"/>
  <c r="G770" i="17"/>
  <c r="H770" i="17"/>
  <c r="K770" i="17"/>
  <c r="L770" i="17"/>
  <c r="M770" i="17"/>
  <c r="N770" i="17"/>
  <c r="O770" i="17"/>
  <c r="P770" i="17"/>
  <c r="Q770" i="17"/>
  <c r="V770" i="17"/>
  <c r="W770" i="17"/>
  <c r="E771" i="17"/>
  <c r="F771" i="17"/>
  <c r="G771" i="17"/>
  <c r="H771" i="17"/>
  <c r="K771" i="17"/>
  <c r="L771" i="17"/>
  <c r="M771" i="17"/>
  <c r="N771" i="17"/>
  <c r="O771" i="17"/>
  <c r="P771" i="17"/>
  <c r="Q771" i="17"/>
  <c r="V771" i="17"/>
  <c r="W771" i="17"/>
  <c r="E772" i="17"/>
  <c r="F772" i="17"/>
  <c r="G772" i="17"/>
  <c r="H772" i="17"/>
  <c r="K772" i="17"/>
  <c r="L772" i="17"/>
  <c r="M772" i="17"/>
  <c r="N772" i="17"/>
  <c r="O772" i="17"/>
  <c r="P772" i="17"/>
  <c r="Q772" i="17"/>
  <c r="V772" i="17"/>
  <c r="W772" i="17"/>
  <c r="E773" i="17"/>
  <c r="F773" i="17"/>
  <c r="G773" i="17"/>
  <c r="H773" i="17"/>
  <c r="K773" i="17"/>
  <c r="L773" i="17"/>
  <c r="M773" i="17"/>
  <c r="N773" i="17"/>
  <c r="O773" i="17"/>
  <c r="P773" i="17"/>
  <c r="Q773" i="17"/>
  <c r="V773" i="17"/>
  <c r="W773" i="17"/>
  <c r="E774" i="17"/>
  <c r="F774" i="17"/>
  <c r="G774" i="17"/>
  <c r="H774" i="17"/>
  <c r="K774" i="17"/>
  <c r="L774" i="17"/>
  <c r="M774" i="17"/>
  <c r="N774" i="17"/>
  <c r="O774" i="17"/>
  <c r="P774" i="17"/>
  <c r="Q774" i="17"/>
  <c r="V774" i="17"/>
  <c r="W774" i="17"/>
  <c r="E775" i="17"/>
  <c r="F775" i="17"/>
  <c r="G775" i="17"/>
  <c r="H775" i="17"/>
  <c r="K775" i="17"/>
  <c r="L775" i="17"/>
  <c r="M775" i="17"/>
  <c r="N775" i="17"/>
  <c r="O775" i="17"/>
  <c r="P775" i="17"/>
  <c r="Q775" i="17"/>
  <c r="V775" i="17"/>
  <c r="W775" i="17"/>
  <c r="E776" i="17"/>
  <c r="F776" i="17"/>
  <c r="G776" i="17"/>
  <c r="H776" i="17"/>
  <c r="K776" i="17"/>
  <c r="L776" i="17"/>
  <c r="M776" i="17"/>
  <c r="N776" i="17"/>
  <c r="O776" i="17"/>
  <c r="P776" i="17"/>
  <c r="Q776" i="17"/>
  <c r="V776" i="17"/>
  <c r="W776" i="17"/>
  <c r="E777" i="17"/>
  <c r="F777" i="17"/>
  <c r="G777" i="17"/>
  <c r="H777" i="17"/>
  <c r="K777" i="17"/>
  <c r="L777" i="17"/>
  <c r="M777" i="17"/>
  <c r="N777" i="17"/>
  <c r="O777" i="17"/>
  <c r="P777" i="17"/>
  <c r="Q777" i="17"/>
  <c r="V777" i="17"/>
  <c r="W777" i="17"/>
  <c r="E778" i="17"/>
  <c r="F778" i="17"/>
  <c r="G778" i="17"/>
  <c r="H778" i="17"/>
  <c r="K778" i="17"/>
  <c r="L778" i="17"/>
  <c r="M778" i="17"/>
  <c r="N778" i="17"/>
  <c r="O778" i="17"/>
  <c r="P778" i="17"/>
  <c r="Q778" i="17"/>
  <c r="V778" i="17"/>
  <c r="W778" i="17"/>
  <c r="E779" i="17"/>
  <c r="F779" i="17"/>
  <c r="G779" i="17"/>
  <c r="H779" i="17"/>
  <c r="K779" i="17"/>
  <c r="L779" i="17"/>
  <c r="M779" i="17"/>
  <c r="N779" i="17"/>
  <c r="O779" i="17"/>
  <c r="P779" i="17"/>
  <c r="Q779" i="17"/>
  <c r="V779" i="17"/>
  <c r="W779" i="17"/>
  <c r="E780" i="17"/>
  <c r="F780" i="17"/>
  <c r="G780" i="17"/>
  <c r="H780" i="17"/>
  <c r="K780" i="17"/>
  <c r="L780" i="17"/>
  <c r="M780" i="17"/>
  <c r="N780" i="17"/>
  <c r="O780" i="17"/>
  <c r="P780" i="17"/>
  <c r="Q780" i="17"/>
  <c r="V780" i="17"/>
  <c r="W780" i="17"/>
  <c r="E781" i="17"/>
  <c r="F781" i="17"/>
  <c r="G781" i="17"/>
  <c r="H781" i="17"/>
  <c r="K781" i="17"/>
  <c r="L781" i="17"/>
  <c r="M781" i="17"/>
  <c r="N781" i="17"/>
  <c r="O781" i="17"/>
  <c r="P781" i="17"/>
  <c r="Q781" i="17"/>
  <c r="V781" i="17"/>
  <c r="W781" i="17"/>
  <c r="E782" i="17"/>
  <c r="F782" i="17"/>
  <c r="G782" i="17"/>
  <c r="H782" i="17"/>
  <c r="K782" i="17"/>
  <c r="L782" i="17"/>
  <c r="M782" i="17"/>
  <c r="N782" i="17"/>
  <c r="O782" i="17"/>
  <c r="P782" i="17"/>
  <c r="Q782" i="17"/>
  <c r="V782" i="17"/>
  <c r="W782" i="17"/>
  <c r="E783" i="17"/>
  <c r="F783" i="17"/>
  <c r="G783" i="17"/>
  <c r="H783" i="17"/>
  <c r="K783" i="17"/>
  <c r="L783" i="17"/>
  <c r="M783" i="17"/>
  <c r="N783" i="17"/>
  <c r="O783" i="17"/>
  <c r="P783" i="17"/>
  <c r="Q783" i="17"/>
  <c r="V783" i="17"/>
  <c r="W783" i="17"/>
  <c r="E784" i="17"/>
  <c r="F784" i="17"/>
  <c r="G784" i="17"/>
  <c r="H784" i="17"/>
  <c r="K784" i="17"/>
  <c r="L784" i="17"/>
  <c r="M784" i="17"/>
  <c r="N784" i="17"/>
  <c r="O784" i="17"/>
  <c r="P784" i="17"/>
  <c r="Q784" i="17"/>
  <c r="V784" i="17"/>
  <c r="W784" i="17"/>
  <c r="E785" i="17"/>
  <c r="F785" i="17"/>
  <c r="G785" i="17"/>
  <c r="H785" i="17"/>
  <c r="K785" i="17"/>
  <c r="L785" i="17"/>
  <c r="M785" i="17"/>
  <c r="N785" i="17"/>
  <c r="O785" i="17"/>
  <c r="P785" i="17"/>
  <c r="Q785" i="17"/>
  <c r="V785" i="17"/>
  <c r="W785" i="17"/>
  <c r="E786" i="17"/>
  <c r="F786" i="17"/>
  <c r="G786" i="17"/>
  <c r="H786" i="17"/>
  <c r="K786" i="17"/>
  <c r="L786" i="17"/>
  <c r="M786" i="17"/>
  <c r="N786" i="17"/>
  <c r="O786" i="17"/>
  <c r="P786" i="17"/>
  <c r="Q786" i="17"/>
  <c r="V786" i="17"/>
  <c r="W786" i="17"/>
  <c r="E787" i="17"/>
  <c r="F787" i="17"/>
  <c r="G787" i="17"/>
  <c r="H787" i="17"/>
  <c r="K787" i="17"/>
  <c r="L787" i="17"/>
  <c r="M787" i="17"/>
  <c r="N787" i="17"/>
  <c r="O787" i="17"/>
  <c r="P787" i="17"/>
  <c r="Q787" i="17"/>
  <c r="V787" i="17"/>
  <c r="W787" i="17"/>
  <c r="E788" i="17"/>
  <c r="F788" i="17"/>
  <c r="G788" i="17"/>
  <c r="H788" i="17"/>
  <c r="K788" i="17"/>
  <c r="L788" i="17"/>
  <c r="M788" i="17"/>
  <c r="N788" i="17"/>
  <c r="O788" i="17"/>
  <c r="P788" i="17"/>
  <c r="Q788" i="17"/>
  <c r="V788" i="17"/>
  <c r="W788" i="17"/>
  <c r="E789" i="17"/>
  <c r="F789" i="17"/>
  <c r="G789" i="17"/>
  <c r="H789" i="17"/>
  <c r="K789" i="17"/>
  <c r="L789" i="17"/>
  <c r="M789" i="17"/>
  <c r="N789" i="17"/>
  <c r="O789" i="17"/>
  <c r="P789" i="17"/>
  <c r="Q789" i="17"/>
  <c r="V789" i="17"/>
  <c r="W789" i="17"/>
  <c r="E790" i="17"/>
  <c r="F790" i="17"/>
  <c r="G790" i="17"/>
  <c r="H790" i="17"/>
  <c r="K790" i="17"/>
  <c r="L790" i="17"/>
  <c r="M790" i="17"/>
  <c r="N790" i="17"/>
  <c r="O790" i="17"/>
  <c r="P790" i="17"/>
  <c r="Q790" i="17"/>
  <c r="V790" i="17"/>
  <c r="W790" i="17"/>
  <c r="A1" i="1" l="1"/>
  <c r="E105" i="1"/>
  <c r="G105" i="1" s="1"/>
  <c r="H105" i="1" s="1"/>
  <c r="E96" i="1"/>
  <c r="G96" i="1" s="1"/>
  <c r="H96" i="1" s="1"/>
  <c r="E97" i="1"/>
  <c r="I97" i="1" s="1"/>
  <c r="E98" i="1"/>
  <c r="G98" i="1" s="1"/>
  <c r="H98" i="1" s="1"/>
  <c r="E99" i="1"/>
  <c r="I99" i="1" s="1"/>
  <c r="E100" i="1"/>
  <c r="G100" i="1" s="1"/>
  <c r="H100" i="1" s="1"/>
  <c r="E101" i="1"/>
  <c r="I101" i="1" s="1"/>
  <c r="E102" i="1"/>
  <c r="G102" i="1" s="1"/>
  <c r="H102" i="1" s="1"/>
  <c r="E103" i="1"/>
  <c r="I103" i="1" s="1"/>
  <c r="E104" i="1"/>
  <c r="I104" i="1" s="1"/>
  <c r="E79" i="1"/>
  <c r="G79" i="1" s="1"/>
  <c r="H79" i="1" s="1"/>
  <c r="E80" i="1"/>
  <c r="I80" i="1" s="1"/>
  <c r="E81" i="1"/>
  <c r="G81" i="1" s="1"/>
  <c r="H81" i="1" s="1"/>
  <c r="E82" i="1"/>
  <c r="G82" i="1" s="1"/>
  <c r="H82" i="1" s="1"/>
  <c r="E83" i="1"/>
  <c r="G83" i="1" s="1"/>
  <c r="H83" i="1" s="1"/>
  <c r="E84" i="1"/>
  <c r="I84" i="1" s="1"/>
  <c r="E85" i="1"/>
  <c r="G85" i="1" s="1"/>
  <c r="H85" i="1" s="1"/>
  <c r="E86" i="1"/>
  <c r="G86" i="1" s="1"/>
  <c r="H86" i="1" s="1"/>
  <c r="E87" i="1"/>
  <c r="I87" i="1" s="1"/>
  <c r="E88" i="1"/>
  <c r="I88" i="1" s="1"/>
  <c r="E89" i="1"/>
  <c r="G89" i="1" s="1"/>
  <c r="H89" i="1" s="1"/>
  <c r="E90" i="1"/>
  <c r="G90" i="1" s="1"/>
  <c r="H90" i="1" s="1"/>
  <c r="E91" i="1"/>
  <c r="G91" i="1" s="1"/>
  <c r="H91" i="1" s="1"/>
  <c r="E92" i="1"/>
  <c r="I92" i="1" s="1"/>
  <c r="E93" i="1"/>
  <c r="G93" i="1" s="1"/>
  <c r="H93" i="1" s="1"/>
  <c r="E94" i="1"/>
  <c r="G94" i="1" s="1"/>
  <c r="H94" i="1" s="1"/>
  <c r="E95" i="1"/>
  <c r="G95" i="1" s="1"/>
  <c r="H95" i="1" s="1"/>
  <c r="G80" i="1" l="1"/>
  <c r="H80" i="1" s="1"/>
  <c r="I90" i="1"/>
  <c r="G104" i="1"/>
  <c r="H104" i="1" s="1"/>
  <c r="G103" i="1"/>
  <c r="H103" i="1" s="1"/>
  <c r="G97" i="1"/>
  <c r="H97" i="1" s="1"/>
  <c r="G87" i="1"/>
  <c r="H87" i="1" s="1"/>
  <c r="G99" i="1"/>
  <c r="H99" i="1" s="1"/>
  <c r="A5" i="1"/>
  <c r="I83" i="1"/>
  <c r="I100" i="1"/>
  <c r="I95" i="1"/>
  <c r="G92" i="1"/>
  <c r="H92" i="1" s="1"/>
  <c r="I86" i="1"/>
  <c r="I79" i="1"/>
  <c r="I96" i="1"/>
  <c r="I91" i="1"/>
  <c r="G88" i="1"/>
  <c r="H88" i="1" s="1"/>
  <c r="I82" i="1"/>
  <c r="I105" i="1"/>
  <c r="I94" i="1"/>
  <c r="G84" i="1"/>
  <c r="H84" i="1" s="1"/>
  <c r="G101" i="1"/>
  <c r="H101" i="1" s="1"/>
  <c r="I102" i="1"/>
  <c r="I98" i="1"/>
  <c r="I93" i="1"/>
  <c r="I89" i="1"/>
  <c r="I85" i="1"/>
  <c r="I81" i="1"/>
  <c r="L9" i="21" l="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47" i="21"/>
  <c r="L48" i="21"/>
  <c r="L49" i="21"/>
  <c r="L50" i="21"/>
  <c r="L51" i="21"/>
  <c r="L52" i="21"/>
  <c r="L53" i="21"/>
  <c r="L54" i="21"/>
  <c r="L55" i="21"/>
  <c r="L56" i="21"/>
  <c r="L57" i="21"/>
  <c r="L58" i="21"/>
  <c r="L59" i="21"/>
  <c r="L60" i="21"/>
  <c r="L61" i="21"/>
  <c r="L62" i="21"/>
  <c r="L63" i="21"/>
  <c r="L64" i="21"/>
  <c r="L65" i="21"/>
  <c r="L66" i="21"/>
  <c r="L67" i="21"/>
  <c r="L68" i="21"/>
  <c r="L69" i="21"/>
  <c r="L70" i="21"/>
  <c r="L71" i="21"/>
  <c r="L72" i="21"/>
  <c r="L73" i="21"/>
  <c r="L74" i="21"/>
  <c r="L75" i="21"/>
  <c r="L76" i="21"/>
  <c r="L77" i="21"/>
  <c r="L78" i="21"/>
  <c r="L79" i="21"/>
  <c r="L80" i="21"/>
  <c r="L81" i="21"/>
  <c r="L82" i="21"/>
  <c r="L83" i="21"/>
  <c r="L84" i="21"/>
  <c r="L85" i="21"/>
  <c r="L86" i="21"/>
  <c r="L87" i="21"/>
  <c r="L88" i="21"/>
  <c r="L89" i="21"/>
  <c r="L90" i="21"/>
  <c r="L91" i="21"/>
  <c r="L92" i="21"/>
  <c r="L93" i="21"/>
  <c r="L94" i="21"/>
  <c r="L95" i="21"/>
  <c r="L96" i="21"/>
  <c r="L97" i="21"/>
  <c r="L98" i="21"/>
  <c r="L99" i="21"/>
  <c r="L100" i="21"/>
  <c r="L101" i="21"/>
  <c r="L102" i="21"/>
  <c r="L103" i="21"/>
  <c r="L104" i="21"/>
  <c r="L105" i="21"/>
  <c r="L106" i="21"/>
  <c r="L107" i="21"/>
  <c r="L108" i="21"/>
  <c r="L109" i="21"/>
  <c r="L110" i="21"/>
  <c r="L111" i="21"/>
  <c r="L112" i="21"/>
  <c r="L113" i="21"/>
  <c r="L114" i="21"/>
  <c r="L115" i="21"/>
  <c r="L116" i="21"/>
  <c r="L117" i="21"/>
  <c r="L118" i="21"/>
  <c r="L119" i="21"/>
  <c r="L120" i="21"/>
  <c r="L121" i="21"/>
  <c r="L122" i="21"/>
  <c r="L123" i="21"/>
  <c r="L124" i="21"/>
  <c r="L125" i="21"/>
  <c r="L126" i="21"/>
  <c r="L127" i="21"/>
  <c r="L128" i="21"/>
  <c r="L129" i="21"/>
  <c r="L130" i="21"/>
  <c r="L131" i="21"/>
  <c r="L132" i="21"/>
  <c r="L133" i="21"/>
  <c r="L134" i="21"/>
  <c r="L135" i="21"/>
  <c r="L136" i="21"/>
  <c r="L137" i="21"/>
  <c r="L138" i="21"/>
  <c r="L139" i="21"/>
  <c r="L140" i="21"/>
  <c r="L141" i="21"/>
  <c r="L142" i="21"/>
  <c r="L143" i="21"/>
  <c r="L144" i="21"/>
  <c r="L145" i="21"/>
  <c r="L146" i="21"/>
  <c r="L147" i="21"/>
  <c r="L148" i="21"/>
  <c r="L149" i="21"/>
  <c r="L150" i="21"/>
  <c r="L151" i="21"/>
  <c r="L152" i="21"/>
  <c r="L153" i="21"/>
  <c r="L154" i="21"/>
  <c r="L155" i="21"/>
  <c r="L156" i="21"/>
  <c r="L157" i="21"/>
  <c r="L158" i="21"/>
  <c r="L159" i="21"/>
  <c r="L160" i="21"/>
  <c r="L161" i="21"/>
  <c r="L162" i="21"/>
  <c r="L163" i="21"/>
  <c r="L164" i="21"/>
  <c r="L165" i="21"/>
  <c r="L166" i="21"/>
  <c r="L167" i="21"/>
  <c r="L168" i="21"/>
  <c r="L169" i="21"/>
  <c r="L170" i="21"/>
  <c r="L171" i="21"/>
  <c r="L172" i="21"/>
  <c r="L173" i="21"/>
  <c r="L174" i="21"/>
  <c r="L175" i="21"/>
  <c r="L176" i="21"/>
  <c r="L177" i="21"/>
  <c r="L178" i="21"/>
  <c r="L179" i="21"/>
  <c r="L180" i="21"/>
  <c r="L181" i="21"/>
  <c r="L182" i="21"/>
  <c r="L183" i="21"/>
  <c r="L184" i="21"/>
  <c r="L185" i="21"/>
  <c r="L186" i="21"/>
  <c r="L187" i="21"/>
  <c r="L188" i="21"/>
  <c r="L189" i="21"/>
  <c r="L190" i="21"/>
  <c r="L191" i="21"/>
  <c r="L192" i="21"/>
  <c r="L193" i="21"/>
  <c r="L194" i="21"/>
  <c r="L195" i="21"/>
  <c r="L196" i="21"/>
  <c r="L197" i="21"/>
  <c r="L198" i="21"/>
  <c r="L199" i="21"/>
  <c r="L200" i="21"/>
  <c r="L201" i="21"/>
  <c r="L202" i="21"/>
  <c r="L203" i="21"/>
  <c r="L204" i="21"/>
  <c r="L205" i="21"/>
  <c r="L206" i="21"/>
  <c r="L207" i="21"/>
  <c r="L208" i="21"/>
  <c r="L209" i="21"/>
  <c r="L210" i="21"/>
  <c r="L211" i="21"/>
  <c r="L212" i="21"/>
  <c r="L213" i="21"/>
  <c r="L214" i="21"/>
  <c r="L215" i="21"/>
  <c r="L216" i="21"/>
  <c r="L217" i="21"/>
  <c r="L218" i="21"/>
  <c r="L219" i="21"/>
  <c r="L220" i="21"/>
  <c r="L221" i="21"/>
  <c r="L222" i="21"/>
  <c r="L223" i="21"/>
  <c r="L224" i="21"/>
  <c r="L225" i="21"/>
  <c r="L226" i="21"/>
  <c r="L227" i="21"/>
  <c r="L228" i="21"/>
  <c r="L229" i="21"/>
  <c r="L230" i="21"/>
  <c r="L231" i="21"/>
  <c r="L232" i="21"/>
  <c r="L233" i="21"/>
  <c r="L234" i="21"/>
  <c r="L235" i="21"/>
  <c r="L236" i="21"/>
  <c r="L237" i="21"/>
  <c r="L238" i="21"/>
  <c r="L239" i="21"/>
  <c r="L240" i="21"/>
  <c r="L241" i="21"/>
  <c r="L242" i="21"/>
  <c r="L243" i="21"/>
  <c r="L244" i="21"/>
  <c r="L245" i="21"/>
  <c r="L246" i="21"/>
  <c r="L247" i="21"/>
  <c r="L248" i="21"/>
  <c r="L249" i="21"/>
  <c r="L250" i="21"/>
  <c r="L251" i="21"/>
  <c r="L252" i="21"/>
  <c r="L253" i="21"/>
  <c r="L254" i="21"/>
  <c r="L255" i="21"/>
  <c r="L256" i="21"/>
  <c r="L257" i="21"/>
  <c r="L258" i="21"/>
  <c r="L259" i="21"/>
  <c r="L260" i="21"/>
  <c r="L261" i="21"/>
  <c r="L262" i="21"/>
  <c r="L263" i="21"/>
  <c r="L264" i="21"/>
  <c r="L265" i="21"/>
  <c r="L266" i="21"/>
  <c r="L267" i="21"/>
  <c r="L268" i="21"/>
  <c r="L269" i="21"/>
  <c r="L270" i="21"/>
  <c r="L271" i="21"/>
  <c r="L272" i="21"/>
  <c r="L273" i="21"/>
  <c r="L274" i="21"/>
  <c r="L275" i="21"/>
  <c r="L276" i="21"/>
  <c r="L277" i="21"/>
  <c r="L278" i="21"/>
  <c r="L279" i="21"/>
  <c r="L280" i="21"/>
  <c r="L281" i="21"/>
  <c r="L282" i="21"/>
  <c r="L283" i="21"/>
  <c r="L284" i="21"/>
  <c r="L285" i="21"/>
  <c r="L286" i="21"/>
  <c r="L287" i="21"/>
  <c r="L288" i="21"/>
  <c r="L289" i="21"/>
  <c r="L290" i="21"/>
  <c r="L291" i="21"/>
  <c r="L292" i="21"/>
  <c r="L293" i="21"/>
  <c r="L294" i="21"/>
  <c r="L295" i="21"/>
  <c r="L296" i="21"/>
  <c r="L297" i="21"/>
  <c r="L298" i="21"/>
  <c r="L299" i="21"/>
  <c r="L300" i="21"/>
  <c r="L301" i="21"/>
  <c r="L302" i="21"/>
  <c r="L303" i="21"/>
  <c r="L304" i="21"/>
  <c r="L305" i="21"/>
  <c r="L306" i="21"/>
  <c r="L307" i="21"/>
  <c r="L308" i="21"/>
  <c r="L309" i="21"/>
  <c r="L310" i="21"/>
  <c r="L311" i="21"/>
  <c r="L312" i="21"/>
  <c r="L313" i="21"/>
  <c r="L314" i="21"/>
  <c r="L315" i="21"/>
  <c r="L316" i="21"/>
  <c r="L317" i="21"/>
  <c r="L318" i="21"/>
  <c r="L319" i="21"/>
  <c r="L320" i="21"/>
  <c r="L321" i="21"/>
  <c r="L322" i="21"/>
  <c r="L323" i="21"/>
  <c r="L324" i="21"/>
  <c r="L325" i="21"/>
  <c r="L326" i="21"/>
  <c r="L327" i="21"/>
  <c r="L328" i="21"/>
  <c r="L329" i="21"/>
  <c r="L330" i="21"/>
  <c r="L331" i="21"/>
  <c r="L332" i="21"/>
  <c r="L333" i="21"/>
  <c r="L334" i="21"/>
  <c r="L335" i="21"/>
  <c r="L336" i="21"/>
  <c r="L337" i="21"/>
  <c r="L338" i="21"/>
  <c r="L339" i="21"/>
  <c r="L340" i="21"/>
  <c r="L341" i="21"/>
  <c r="L342" i="21"/>
  <c r="L343" i="21"/>
  <c r="L344" i="21"/>
  <c r="L345" i="21"/>
  <c r="L346" i="21"/>
  <c r="L347" i="21"/>
  <c r="L348" i="21"/>
  <c r="L349" i="21"/>
  <c r="L350" i="21"/>
  <c r="L351" i="21"/>
  <c r="L352" i="21"/>
  <c r="L353" i="21"/>
  <c r="L354" i="21"/>
  <c r="L355" i="21"/>
  <c r="L356" i="21"/>
  <c r="L357" i="21"/>
  <c r="L358" i="21"/>
  <c r="L359" i="21"/>
  <c r="L360" i="21"/>
  <c r="L361" i="21"/>
  <c r="L362" i="21"/>
  <c r="L363" i="21"/>
  <c r="L364" i="21"/>
  <c r="L365" i="21"/>
  <c r="L366" i="21"/>
  <c r="L367" i="21"/>
  <c r="L368" i="21"/>
  <c r="L369" i="21"/>
  <c r="L370" i="21"/>
  <c r="L371" i="21"/>
  <c r="L372" i="21"/>
  <c r="L373" i="21"/>
  <c r="L374" i="21"/>
  <c r="L375" i="21"/>
  <c r="L376" i="21"/>
  <c r="L377" i="21"/>
  <c r="L378" i="21"/>
  <c r="L379" i="21"/>
  <c r="L380" i="21"/>
  <c r="L381" i="21"/>
  <c r="L382" i="21"/>
  <c r="L383" i="21"/>
  <c r="L384" i="21"/>
  <c r="L385" i="21"/>
  <c r="L386" i="21"/>
  <c r="L387" i="21"/>
  <c r="L388" i="21"/>
  <c r="L389" i="21"/>
  <c r="L390" i="21"/>
  <c r="L391" i="21"/>
  <c r="L392" i="21"/>
  <c r="L393" i="21"/>
  <c r="L394" i="21"/>
  <c r="L395" i="21"/>
  <c r="L396" i="21"/>
  <c r="L397" i="21"/>
  <c r="L398" i="21"/>
  <c r="L399" i="21"/>
  <c r="L400" i="21"/>
  <c r="L401" i="21"/>
  <c r="L402" i="21"/>
  <c r="L403" i="21"/>
  <c r="L404" i="21"/>
  <c r="L405" i="21"/>
  <c r="L406" i="21"/>
  <c r="L407" i="21"/>
  <c r="L408" i="21"/>
  <c r="L409" i="21"/>
  <c r="L410" i="21"/>
  <c r="L411" i="21"/>
  <c r="L412" i="21"/>
  <c r="L413" i="21"/>
  <c r="L414" i="21"/>
  <c r="L415" i="21"/>
  <c r="L416" i="21"/>
  <c r="L417" i="21"/>
  <c r="L418" i="21"/>
  <c r="L419" i="21"/>
  <c r="L420" i="21"/>
  <c r="L421" i="21"/>
  <c r="L422" i="21"/>
  <c r="L423" i="21"/>
  <c r="L424" i="21"/>
  <c r="L425" i="21"/>
  <c r="L426" i="21"/>
  <c r="L427" i="21"/>
  <c r="L428" i="21"/>
  <c r="L429" i="21"/>
  <c r="L430" i="21"/>
  <c r="L431" i="21"/>
  <c r="L432" i="21"/>
  <c r="L433" i="21"/>
  <c r="L434" i="21"/>
  <c r="L435" i="21"/>
  <c r="L436" i="21"/>
  <c r="L437" i="21"/>
  <c r="L438" i="21"/>
  <c r="L439" i="21"/>
  <c r="L440" i="21"/>
  <c r="L441" i="21"/>
  <c r="L442" i="21"/>
  <c r="L443" i="21"/>
  <c r="L444" i="21"/>
  <c r="L445" i="21"/>
  <c r="L446" i="21"/>
  <c r="L447" i="21"/>
  <c r="L448" i="21"/>
  <c r="L449" i="21"/>
  <c r="L450" i="21"/>
  <c r="L451" i="21"/>
  <c r="L452" i="21"/>
  <c r="L453" i="21"/>
  <c r="L454" i="21"/>
  <c r="L455" i="21"/>
  <c r="L456" i="21"/>
  <c r="L457" i="21"/>
  <c r="L458" i="21"/>
  <c r="L459" i="21"/>
  <c r="L460" i="21"/>
  <c r="L461" i="21"/>
  <c r="L462" i="21"/>
  <c r="L463" i="21"/>
  <c r="L464" i="21"/>
  <c r="L465" i="21"/>
  <c r="L466" i="21"/>
  <c r="L467" i="21"/>
  <c r="L468" i="21"/>
  <c r="L469" i="21"/>
  <c r="L470" i="21"/>
  <c r="L471" i="21"/>
  <c r="L472" i="21"/>
  <c r="L473" i="21"/>
  <c r="L474" i="21"/>
  <c r="L475" i="21"/>
  <c r="L476" i="21"/>
  <c r="L477" i="21"/>
  <c r="L478" i="21"/>
  <c r="L479" i="21"/>
  <c r="L480" i="21"/>
  <c r="L481" i="21"/>
  <c r="L482" i="21"/>
  <c r="L483" i="21"/>
  <c r="L484" i="21"/>
  <c r="L485" i="21"/>
  <c r="L486" i="21"/>
  <c r="L487" i="21"/>
  <c r="L488" i="21"/>
  <c r="L489" i="21"/>
  <c r="L490" i="21"/>
  <c r="L491" i="21"/>
  <c r="L492" i="21"/>
  <c r="L493" i="21"/>
  <c r="L494" i="21"/>
  <c r="L495" i="21"/>
  <c r="L496" i="21"/>
  <c r="L497" i="21"/>
  <c r="L498" i="21"/>
  <c r="L499" i="21"/>
  <c r="L500" i="21"/>
  <c r="L501" i="21"/>
  <c r="L502" i="21"/>
  <c r="L503" i="21"/>
  <c r="L504" i="21"/>
  <c r="L505" i="21"/>
  <c r="L506" i="21"/>
  <c r="L507" i="21"/>
  <c r="L508" i="21"/>
  <c r="L509" i="21"/>
  <c r="L510" i="21"/>
  <c r="L511" i="21"/>
  <c r="L512" i="21"/>
  <c r="L513" i="21"/>
  <c r="L514" i="21"/>
  <c r="L515" i="21"/>
  <c r="L516" i="21"/>
  <c r="L517" i="21"/>
  <c r="L518" i="21"/>
  <c r="L519" i="21"/>
  <c r="L520" i="21"/>
  <c r="L521" i="21"/>
  <c r="L522" i="21"/>
  <c r="L523" i="21"/>
  <c r="L524" i="21"/>
  <c r="L525" i="21"/>
  <c r="L526" i="21"/>
  <c r="L527" i="21"/>
  <c r="L528" i="21"/>
  <c r="L529" i="21"/>
  <c r="L530" i="21"/>
  <c r="L531" i="21"/>
  <c r="L532" i="21"/>
  <c r="L533" i="21"/>
  <c r="L534" i="21"/>
  <c r="L535" i="21"/>
  <c r="L536" i="21"/>
  <c r="L537" i="21"/>
  <c r="L538" i="21"/>
  <c r="L539" i="21"/>
  <c r="L540" i="21"/>
  <c r="L541" i="21"/>
  <c r="L542" i="21"/>
  <c r="L543" i="21"/>
  <c r="L544" i="21"/>
  <c r="L545" i="21"/>
  <c r="L546" i="21"/>
  <c r="L547" i="21"/>
  <c r="L548" i="21"/>
  <c r="L549" i="21"/>
  <c r="L550" i="21"/>
  <c r="L551" i="21"/>
  <c r="L552" i="21"/>
  <c r="L553" i="21"/>
  <c r="L554" i="21"/>
  <c r="L555" i="21"/>
  <c r="L556" i="21"/>
  <c r="L557" i="21"/>
  <c r="L558" i="21"/>
  <c r="L559" i="21"/>
  <c r="L560" i="21"/>
  <c r="L561" i="21"/>
  <c r="L562" i="21"/>
  <c r="L563" i="21"/>
  <c r="L564" i="21"/>
  <c r="L565" i="21"/>
  <c r="L566" i="21"/>
  <c r="L567" i="21"/>
  <c r="L568" i="21"/>
  <c r="L569" i="21"/>
  <c r="L570" i="21"/>
  <c r="L571" i="21"/>
  <c r="L572" i="21"/>
  <c r="L573" i="21"/>
  <c r="L574" i="21"/>
  <c r="L575" i="21"/>
  <c r="L576" i="21"/>
  <c r="L577" i="21"/>
  <c r="L578" i="21"/>
  <c r="L579" i="21"/>
  <c r="L580" i="21"/>
  <c r="L581" i="21"/>
  <c r="L582" i="21"/>
  <c r="L583" i="21"/>
  <c r="L584" i="21"/>
  <c r="L585" i="21"/>
  <c r="L586" i="21"/>
  <c r="L587" i="21"/>
  <c r="L588" i="21"/>
  <c r="L589" i="21"/>
  <c r="L590" i="21"/>
  <c r="L591" i="21"/>
  <c r="L592" i="21"/>
  <c r="L593" i="21"/>
  <c r="L594" i="21"/>
  <c r="L595" i="21"/>
  <c r="L596" i="21"/>
  <c r="L597" i="21"/>
  <c r="L598" i="21"/>
  <c r="L599" i="21"/>
  <c r="L600" i="21"/>
  <c r="L601" i="21"/>
  <c r="L602" i="21"/>
  <c r="L603" i="21"/>
  <c r="L604" i="21"/>
  <c r="L605" i="21"/>
  <c r="L606" i="21"/>
  <c r="L607" i="21"/>
  <c r="L608" i="21"/>
  <c r="L609" i="21"/>
  <c r="L610" i="21"/>
  <c r="L611" i="21"/>
  <c r="L612" i="21"/>
  <c r="L613" i="21"/>
  <c r="L614" i="21"/>
  <c r="L615" i="21"/>
  <c r="L616" i="21"/>
  <c r="L617" i="21"/>
  <c r="L618" i="21"/>
  <c r="L619" i="21"/>
  <c r="L620" i="21"/>
  <c r="L621" i="21"/>
  <c r="L622" i="21"/>
  <c r="L623" i="21"/>
  <c r="L624" i="21"/>
  <c r="L625" i="21"/>
  <c r="L626" i="21"/>
  <c r="L627" i="21"/>
  <c r="L628" i="21"/>
  <c r="L629" i="21"/>
  <c r="L630" i="21"/>
  <c r="L631" i="21"/>
  <c r="L632" i="21"/>
  <c r="L633" i="21"/>
  <c r="L634" i="21"/>
  <c r="L635" i="21"/>
  <c r="L636" i="21"/>
  <c r="L637" i="21"/>
  <c r="L638" i="21"/>
  <c r="L639" i="21"/>
  <c r="L640" i="21"/>
  <c r="L641" i="21"/>
  <c r="L642" i="21"/>
  <c r="L643" i="21"/>
  <c r="L644" i="21"/>
  <c r="L645" i="21"/>
  <c r="L646" i="21"/>
  <c r="L647" i="21"/>
  <c r="L648" i="21"/>
  <c r="L649" i="21"/>
  <c r="L650" i="21"/>
  <c r="L651" i="21"/>
  <c r="L652" i="21"/>
  <c r="L653" i="21"/>
  <c r="L654" i="21"/>
  <c r="L655" i="21"/>
  <c r="L656" i="21"/>
  <c r="L657" i="21"/>
  <c r="L658" i="21"/>
  <c r="L659" i="21"/>
  <c r="L660" i="21"/>
  <c r="L661" i="21"/>
  <c r="L662" i="21"/>
  <c r="L663" i="21"/>
  <c r="L664" i="21"/>
  <c r="L665" i="21"/>
  <c r="L666" i="21"/>
  <c r="L667" i="21"/>
  <c r="L668" i="21"/>
  <c r="L669" i="21"/>
  <c r="L670" i="21"/>
  <c r="L671" i="21"/>
  <c r="L672" i="21"/>
  <c r="L673" i="21"/>
  <c r="L674" i="21"/>
  <c r="L675" i="21"/>
  <c r="L676" i="21"/>
  <c r="L677" i="21"/>
  <c r="L678" i="21"/>
  <c r="L679" i="21"/>
  <c r="L680" i="21"/>
  <c r="L681" i="21"/>
  <c r="L682" i="21"/>
  <c r="L683" i="21"/>
  <c r="L684" i="21"/>
  <c r="L685" i="21"/>
  <c r="L686" i="21"/>
  <c r="L687" i="21"/>
  <c r="L688" i="21"/>
  <c r="L689" i="21"/>
  <c r="L690" i="21"/>
  <c r="L691" i="21"/>
  <c r="L692" i="21"/>
  <c r="L693" i="21"/>
  <c r="L694" i="21"/>
  <c r="L695" i="21"/>
  <c r="L696" i="21"/>
  <c r="L697" i="21"/>
  <c r="L698" i="21"/>
  <c r="L699" i="21"/>
  <c r="L700" i="21"/>
  <c r="L701" i="21"/>
  <c r="L702" i="21"/>
  <c r="L703" i="21"/>
  <c r="L8" i="21"/>
  <c r="M8" i="21" s="1"/>
  <c r="B8" i="21"/>
  <c r="A8" i="21"/>
  <c r="C8" i="21" s="1"/>
  <c r="M10" i="21"/>
  <c r="M9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27" i="21"/>
  <c r="M28" i="21"/>
  <c r="M29" i="21"/>
  <c r="M30" i="21"/>
  <c r="M31" i="21"/>
  <c r="M32" i="21"/>
  <c r="M33" i="21"/>
  <c r="M34" i="21"/>
  <c r="M35" i="21"/>
  <c r="M36" i="21"/>
  <c r="M37" i="21"/>
  <c r="M38" i="21"/>
  <c r="M39" i="21"/>
  <c r="M40" i="21"/>
  <c r="M41" i="21"/>
  <c r="M42" i="21"/>
  <c r="M43" i="21"/>
  <c r="M44" i="21"/>
  <c r="M45" i="21"/>
  <c r="M46" i="21"/>
  <c r="M47" i="21"/>
  <c r="M48" i="21"/>
  <c r="M49" i="21"/>
  <c r="M50" i="21"/>
  <c r="M51" i="21"/>
  <c r="M52" i="21"/>
  <c r="M53" i="21"/>
  <c r="M54" i="21"/>
  <c r="M55" i="21"/>
  <c r="M56" i="21"/>
  <c r="M57" i="21"/>
  <c r="M58" i="21"/>
  <c r="M59" i="21"/>
  <c r="M60" i="21"/>
  <c r="M61" i="21"/>
  <c r="M62" i="21"/>
  <c r="M63" i="21"/>
  <c r="M64" i="21"/>
  <c r="M65" i="21"/>
  <c r="M66" i="21"/>
  <c r="M67" i="21"/>
  <c r="M68" i="21"/>
  <c r="M69" i="21"/>
  <c r="M70" i="21"/>
  <c r="M71" i="21"/>
  <c r="M72" i="21"/>
  <c r="M73" i="21"/>
  <c r="M74" i="21"/>
  <c r="M75" i="21"/>
  <c r="M76" i="21"/>
  <c r="M77" i="21"/>
  <c r="M78" i="21"/>
  <c r="M79" i="21"/>
  <c r="M80" i="21"/>
  <c r="M81" i="21"/>
  <c r="M82" i="21"/>
  <c r="M83" i="21"/>
  <c r="M84" i="21"/>
  <c r="M85" i="21"/>
  <c r="M86" i="21"/>
  <c r="M87" i="21"/>
  <c r="M88" i="21"/>
  <c r="M89" i="21"/>
  <c r="M90" i="21"/>
  <c r="M91" i="21"/>
  <c r="M92" i="21"/>
  <c r="M93" i="21"/>
  <c r="M94" i="21"/>
  <c r="M95" i="21"/>
  <c r="M96" i="21"/>
  <c r="M97" i="21"/>
  <c r="M98" i="21"/>
  <c r="M99" i="21"/>
  <c r="M100" i="21"/>
  <c r="M101" i="21"/>
  <c r="M102" i="21"/>
  <c r="M103" i="21"/>
  <c r="M104" i="21"/>
  <c r="M105" i="21"/>
  <c r="M106" i="21"/>
  <c r="M107" i="21"/>
  <c r="M108" i="21"/>
  <c r="M109" i="21"/>
  <c r="M110" i="21"/>
  <c r="M111" i="21"/>
  <c r="M112" i="21"/>
  <c r="M113" i="21"/>
  <c r="M114" i="21"/>
  <c r="M115" i="21"/>
  <c r="M116" i="21"/>
  <c r="M117" i="21"/>
  <c r="M118" i="21"/>
  <c r="M119" i="21"/>
  <c r="M120" i="21"/>
  <c r="M121" i="21"/>
  <c r="M122" i="21"/>
  <c r="M123" i="21"/>
  <c r="M124" i="21"/>
  <c r="M125" i="21"/>
  <c r="M126" i="21"/>
  <c r="M127" i="21"/>
  <c r="M128" i="21"/>
  <c r="M129" i="21"/>
  <c r="M130" i="21"/>
  <c r="M131" i="21"/>
  <c r="M132" i="21"/>
  <c r="M133" i="21"/>
  <c r="M134" i="21"/>
  <c r="M135" i="21"/>
  <c r="M136" i="21"/>
  <c r="M137" i="21"/>
  <c r="M138" i="21"/>
  <c r="M139" i="21"/>
  <c r="M140" i="21"/>
  <c r="M141" i="21"/>
  <c r="M142" i="21"/>
  <c r="M143" i="21"/>
  <c r="M144" i="21"/>
  <c r="M145" i="21"/>
  <c r="M146" i="21"/>
  <c r="M147" i="21"/>
  <c r="M148" i="21"/>
  <c r="M149" i="21"/>
  <c r="M150" i="21"/>
  <c r="M151" i="21"/>
  <c r="M152" i="21"/>
  <c r="M153" i="21"/>
  <c r="M154" i="21"/>
  <c r="M155" i="21"/>
  <c r="M156" i="21"/>
  <c r="M157" i="21"/>
  <c r="M158" i="21"/>
  <c r="M159" i="21"/>
  <c r="M160" i="21"/>
  <c r="M161" i="21"/>
  <c r="M162" i="21"/>
  <c r="M163" i="21"/>
  <c r="M164" i="21"/>
  <c r="M165" i="21"/>
  <c r="M166" i="21"/>
  <c r="M167" i="21"/>
  <c r="M168" i="21"/>
  <c r="M169" i="21"/>
  <c r="M170" i="21"/>
  <c r="M171" i="21"/>
  <c r="M172" i="21"/>
  <c r="M173" i="21"/>
  <c r="M174" i="21"/>
  <c r="M175" i="21"/>
  <c r="M176" i="21"/>
  <c r="M177" i="21"/>
  <c r="M178" i="21"/>
  <c r="M179" i="21"/>
  <c r="M180" i="21"/>
  <c r="M181" i="21"/>
  <c r="M182" i="21"/>
  <c r="M183" i="21"/>
  <c r="M184" i="21"/>
  <c r="M185" i="21"/>
  <c r="M186" i="21"/>
  <c r="M187" i="21"/>
  <c r="M188" i="21"/>
  <c r="M189" i="21"/>
  <c r="M190" i="21"/>
  <c r="M191" i="21"/>
  <c r="M192" i="21"/>
  <c r="M193" i="21"/>
  <c r="M194" i="21"/>
  <c r="M195" i="21"/>
  <c r="M196" i="21"/>
  <c r="M197" i="21"/>
  <c r="M198" i="21"/>
  <c r="M199" i="21"/>
  <c r="M200" i="21"/>
  <c r="M201" i="21"/>
  <c r="M202" i="21"/>
  <c r="M203" i="21"/>
  <c r="M204" i="21"/>
  <c r="M205" i="21"/>
  <c r="M206" i="21"/>
  <c r="M207" i="21"/>
  <c r="M208" i="21"/>
  <c r="M209" i="21"/>
  <c r="M210" i="21"/>
  <c r="M211" i="21"/>
  <c r="M212" i="21"/>
  <c r="M213" i="21"/>
  <c r="M214" i="21"/>
  <c r="M215" i="21"/>
  <c r="M216" i="21"/>
  <c r="M217" i="21"/>
  <c r="M218" i="21"/>
  <c r="M219" i="21"/>
  <c r="M220" i="21"/>
  <c r="M221" i="21"/>
  <c r="M222" i="21"/>
  <c r="M223" i="21"/>
  <c r="M224" i="21"/>
  <c r="M225" i="21"/>
  <c r="M226" i="21"/>
  <c r="M227" i="21"/>
  <c r="M228" i="21"/>
  <c r="M229" i="21"/>
  <c r="M230" i="21"/>
  <c r="M231" i="21"/>
  <c r="M232" i="21"/>
  <c r="M233" i="21"/>
  <c r="M234" i="21"/>
  <c r="M235" i="21"/>
  <c r="M236" i="21"/>
  <c r="M237" i="21"/>
  <c r="M238" i="21"/>
  <c r="M239" i="21"/>
  <c r="M240" i="21"/>
  <c r="M241" i="21"/>
  <c r="M242" i="21"/>
  <c r="M243" i="21"/>
  <c r="M244" i="21"/>
  <c r="M245" i="21"/>
  <c r="M246" i="21"/>
  <c r="M247" i="21"/>
  <c r="M248" i="21"/>
  <c r="M249" i="21"/>
  <c r="M250" i="21"/>
  <c r="M251" i="21"/>
  <c r="M252" i="21"/>
  <c r="M253" i="21"/>
  <c r="M254" i="21"/>
  <c r="M255" i="21"/>
  <c r="M256" i="21"/>
  <c r="M257" i="21"/>
  <c r="M258" i="21"/>
  <c r="M259" i="21"/>
  <c r="M260" i="21"/>
  <c r="M261" i="21"/>
  <c r="M262" i="21"/>
  <c r="M263" i="21"/>
  <c r="M264" i="21"/>
  <c r="M265" i="21"/>
  <c r="M266" i="21"/>
  <c r="M267" i="21"/>
  <c r="M268" i="21"/>
  <c r="M269" i="21"/>
  <c r="M270" i="21"/>
  <c r="M271" i="21"/>
  <c r="M272" i="21"/>
  <c r="M273" i="21"/>
  <c r="M274" i="21"/>
  <c r="M275" i="21"/>
  <c r="M276" i="21"/>
  <c r="M277" i="21"/>
  <c r="M278" i="21"/>
  <c r="M279" i="21"/>
  <c r="M280" i="21"/>
  <c r="M281" i="21"/>
  <c r="M282" i="21"/>
  <c r="M283" i="21"/>
  <c r="M284" i="21"/>
  <c r="M285" i="21"/>
  <c r="M286" i="21"/>
  <c r="M287" i="21"/>
  <c r="M288" i="21"/>
  <c r="M289" i="21"/>
  <c r="M290" i="21"/>
  <c r="M291" i="21"/>
  <c r="M292" i="21"/>
  <c r="M293" i="21"/>
  <c r="M294" i="21"/>
  <c r="M295" i="21"/>
  <c r="M296" i="21"/>
  <c r="M297" i="21"/>
  <c r="M298" i="21"/>
  <c r="M299" i="21"/>
  <c r="M300" i="21"/>
  <c r="M301" i="21"/>
  <c r="M302" i="21"/>
  <c r="M303" i="21"/>
  <c r="M304" i="21"/>
  <c r="M305" i="21"/>
  <c r="M306" i="21"/>
  <c r="M307" i="21"/>
  <c r="M308" i="21"/>
  <c r="M309" i="21"/>
  <c r="M310" i="21"/>
  <c r="M311" i="21"/>
  <c r="M312" i="21"/>
  <c r="M313" i="21"/>
  <c r="M314" i="21"/>
  <c r="M315" i="21"/>
  <c r="M316" i="21"/>
  <c r="M317" i="21"/>
  <c r="M318" i="21"/>
  <c r="M319" i="21"/>
  <c r="M320" i="21"/>
  <c r="M321" i="21"/>
  <c r="M322" i="21"/>
  <c r="M323" i="21"/>
  <c r="M324" i="21"/>
  <c r="M325" i="21"/>
  <c r="M326" i="21"/>
  <c r="M327" i="21"/>
  <c r="M328" i="21"/>
  <c r="M329" i="21"/>
  <c r="M330" i="21"/>
  <c r="M331" i="21"/>
  <c r="M332" i="21"/>
  <c r="M333" i="21"/>
  <c r="M334" i="21"/>
  <c r="M335" i="21"/>
  <c r="M336" i="21"/>
  <c r="M337" i="21"/>
  <c r="M338" i="21"/>
  <c r="M339" i="21"/>
  <c r="M340" i="21"/>
  <c r="M341" i="21"/>
  <c r="M342" i="21"/>
  <c r="M343" i="21"/>
  <c r="M344" i="21"/>
  <c r="M345" i="21"/>
  <c r="M346" i="21"/>
  <c r="M347" i="21"/>
  <c r="M348" i="21"/>
  <c r="M349" i="21"/>
  <c r="M350" i="21"/>
  <c r="M351" i="21"/>
  <c r="M352" i="21"/>
  <c r="M353" i="21"/>
  <c r="M354" i="21"/>
  <c r="M355" i="21"/>
  <c r="M356" i="21"/>
  <c r="M357" i="21"/>
  <c r="M358" i="21"/>
  <c r="M359" i="21"/>
  <c r="M360" i="21"/>
  <c r="M361" i="21"/>
  <c r="M362" i="21"/>
  <c r="M363" i="21"/>
  <c r="M364" i="21"/>
  <c r="M365" i="21"/>
  <c r="M366" i="21"/>
  <c r="M367" i="21"/>
  <c r="M368" i="21"/>
  <c r="M369" i="21"/>
  <c r="M370" i="21"/>
  <c r="M371" i="21"/>
  <c r="M372" i="21"/>
  <c r="M373" i="21"/>
  <c r="M374" i="21"/>
  <c r="M375" i="21"/>
  <c r="M376" i="21"/>
  <c r="M377" i="21"/>
  <c r="M378" i="21"/>
  <c r="M379" i="21"/>
  <c r="M380" i="21"/>
  <c r="M381" i="21"/>
  <c r="M382" i="21"/>
  <c r="M383" i="21"/>
  <c r="M384" i="21"/>
  <c r="M385" i="21"/>
  <c r="M386" i="21"/>
  <c r="M387" i="21"/>
  <c r="M388" i="21"/>
  <c r="M389" i="21"/>
  <c r="M390" i="21"/>
  <c r="M391" i="21"/>
  <c r="M392" i="21"/>
  <c r="M393" i="21"/>
  <c r="M394" i="21"/>
  <c r="M395" i="21"/>
  <c r="M396" i="21"/>
  <c r="M397" i="21"/>
  <c r="M398" i="21"/>
  <c r="M399" i="21"/>
  <c r="M400" i="21"/>
  <c r="M401" i="21"/>
  <c r="M402" i="21"/>
  <c r="M403" i="21"/>
  <c r="M404" i="21"/>
  <c r="M405" i="21"/>
  <c r="M406" i="21"/>
  <c r="M407" i="21"/>
  <c r="M408" i="21"/>
  <c r="M409" i="21"/>
  <c r="M410" i="21"/>
  <c r="M411" i="21"/>
  <c r="M412" i="21"/>
  <c r="M413" i="21"/>
  <c r="M414" i="21"/>
  <c r="M415" i="21"/>
  <c r="M416" i="21"/>
  <c r="M417" i="21"/>
  <c r="M418" i="21"/>
  <c r="M419" i="21"/>
  <c r="M420" i="21"/>
  <c r="M421" i="21"/>
  <c r="M422" i="21"/>
  <c r="M423" i="21"/>
  <c r="M424" i="21"/>
  <c r="M425" i="21"/>
  <c r="M426" i="21"/>
  <c r="M427" i="21"/>
  <c r="M428" i="21"/>
  <c r="M429" i="21"/>
  <c r="M430" i="21"/>
  <c r="M431" i="21"/>
  <c r="M432" i="21"/>
  <c r="M433" i="21"/>
  <c r="M434" i="21"/>
  <c r="M435" i="21"/>
  <c r="M436" i="21"/>
  <c r="M437" i="21"/>
  <c r="M438" i="21"/>
  <c r="M439" i="21"/>
  <c r="M440" i="21"/>
  <c r="M441" i="21"/>
  <c r="M442" i="21"/>
  <c r="M443" i="21"/>
  <c r="M444" i="21"/>
  <c r="M445" i="21"/>
  <c r="M446" i="21"/>
  <c r="M447" i="21"/>
  <c r="M448" i="21"/>
  <c r="M449" i="21"/>
  <c r="M450" i="21"/>
  <c r="M451" i="21"/>
  <c r="M452" i="21"/>
  <c r="M453" i="21"/>
  <c r="M454" i="21"/>
  <c r="M455" i="21"/>
  <c r="M456" i="21"/>
  <c r="M457" i="21"/>
  <c r="M458" i="21"/>
  <c r="M459" i="21"/>
  <c r="M460" i="21"/>
  <c r="M461" i="21"/>
  <c r="M462" i="21"/>
  <c r="M463" i="21"/>
  <c r="M464" i="21"/>
  <c r="M465" i="21"/>
  <c r="M466" i="21"/>
  <c r="M467" i="21"/>
  <c r="M468" i="21"/>
  <c r="M469" i="21"/>
  <c r="M470" i="21"/>
  <c r="M471" i="21"/>
  <c r="M472" i="21"/>
  <c r="M473" i="21"/>
  <c r="M474" i="21"/>
  <c r="M475" i="21"/>
  <c r="M476" i="21"/>
  <c r="M477" i="21"/>
  <c r="M478" i="21"/>
  <c r="M479" i="21"/>
  <c r="M480" i="21"/>
  <c r="M481" i="21"/>
  <c r="M482" i="21"/>
  <c r="M483" i="21"/>
  <c r="M484" i="21"/>
  <c r="M485" i="21"/>
  <c r="M486" i="21"/>
  <c r="M487" i="21"/>
  <c r="M488" i="21"/>
  <c r="M489" i="21"/>
  <c r="M490" i="21"/>
  <c r="M491" i="21"/>
  <c r="M492" i="21"/>
  <c r="M493" i="21"/>
  <c r="M494" i="21"/>
  <c r="M495" i="21"/>
  <c r="M496" i="21"/>
  <c r="M497" i="21"/>
  <c r="M498" i="21"/>
  <c r="M499" i="21"/>
  <c r="M500" i="21"/>
  <c r="M501" i="21"/>
  <c r="M502" i="21"/>
  <c r="M503" i="21"/>
  <c r="M504" i="21"/>
  <c r="M505" i="21"/>
  <c r="M506" i="21"/>
  <c r="M507" i="21"/>
  <c r="M508" i="21"/>
  <c r="M509" i="21"/>
  <c r="M510" i="21"/>
  <c r="M511" i="21"/>
  <c r="M512" i="21"/>
  <c r="M513" i="21"/>
  <c r="M514" i="21"/>
  <c r="M515" i="21"/>
  <c r="M516" i="21"/>
  <c r="M517" i="21"/>
  <c r="M518" i="21"/>
  <c r="M519" i="21"/>
  <c r="M520" i="21"/>
  <c r="M521" i="21"/>
  <c r="M522" i="21"/>
  <c r="M523" i="21"/>
  <c r="M524" i="21"/>
  <c r="M525" i="21"/>
  <c r="M526" i="21"/>
  <c r="M527" i="21"/>
  <c r="M528" i="21"/>
  <c r="M529" i="21"/>
  <c r="M530" i="21"/>
  <c r="M531" i="21"/>
  <c r="M532" i="21"/>
  <c r="M533" i="21"/>
  <c r="M534" i="21"/>
  <c r="M535" i="21"/>
  <c r="M536" i="21"/>
  <c r="M537" i="21"/>
  <c r="M538" i="21"/>
  <c r="M539" i="21"/>
  <c r="M540" i="21"/>
  <c r="M541" i="21"/>
  <c r="M542" i="21"/>
  <c r="M543" i="21"/>
  <c r="M544" i="21"/>
  <c r="M545" i="21"/>
  <c r="M546" i="21"/>
  <c r="M547" i="21"/>
  <c r="M548" i="21"/>
  <c r="M549" i="21"/>
  <c r="M550" i="21"/>
  <c r="M551" i="21"/>
  <c r="M552" i="21"/>
  <c r="M553" i="21"/>
  <c r="M554" i="21"/>
  <c r="M555" i="21"/>
  <c r="M556" i="21"/>
  <c r="M557" i="21"/>
  <c r="M558" i="21"/>
  <c r="M559" i="21"/>
  <c r="M560" i="21"/>
  <c r="M561" i="21"/>
  <c r="M562" i="21"/>
  <c r="M563" i="21"/>
  <c r="M564" i="21"/>
  <c r="M565" i="21"/>
  <c r="M566" i="21"/>
  <c r="M567" i="21"/>
  <c r="M568" i="21"/>
  <c r="M569" i="21"/>
  <c r="M570" i="21"/>
  <c r="M571" i="21"/>
  <c r="M572" i="21"/>
  <c r="M573" i="21"/>
  <c r="M574" i="21"/>
  <c r="M575" i="21"/>
  <c r="M576" i="21"/>
  <c r="M577" i="21"/>
  <c r="M578" i="21"/>
  <c r="M579" i="21"/>
  <c r="M580" i="21"/>
  <c r="M581" i="21"/>
  <c r="M582" i="21"/>
  <c r="M583" i="21"/>
  <c r="M584" i="21"/>
  <c r="M585" i="21"/>
  <c r="M586" i="21"/>
  <c r="M587" i="21"/>
  <c r="M588" i="21"/>
  <c r="M589" i="21"/>
  <c r="M590" i="21"/>
  <c r="M591" i="21"/>
  <c r="M592" i="21"/>
  <c r="M593" i="21"/>
  <c r="M594" i="21"/>
  <c r="M595" i="21"/>
  <c r="M596" i="21"/>
  <c r="M597" i="21"/>
  <c r="M598" i="21"/>
  <c r="M599" i="21"/>
  <c r="M600" i="21"/>
  <c r="M601" i="21"/>
  <c r="M602" i="21"/>
  <c r="M603" i="21"/>
  <c r="M604" i="21"/>
  <c r="M605" i="21"/>
  <c r="M606" i="21"/>
  <c r="M607" i="21"/>
  <c r="M608" i="21"/>
  <c r="M609" i="21"/>
  <c r="M610" i="21"/>
  <c r="M611" i="21"/>
  <c r="M612" i="21"/>
  <c r="M613" i="21"/>
  <c r="M614" i="21"/>
  <c r="M615" i="21"/>
  <c r="M616" i="21"/>
  <c r="M617" i="21"/>
  <c r="M618" i="21"/>
  <c r="M619" i="21"/>
  <c r="M620" i="21"/>
  <c r="M621" i="21"/>
  <c r="M622" i="21"/>
  <c r="M623" i="21"/>
  <c r="M624" i="21"/>
  <c r="M625" i="21"/>
  <c r="M626" i="21"/>
  <c r="M627" i="21"/>
  <c r="M628" i="21"/>
  <c r="M629" i="21"/>
  <c r="M630" i="21"/>
  <c r="M631" i="21"/>
  <c r="M632" i="21"/>
  <c r="M633" i="21"/>
  <c r="M634" i="21"/>
  <c r="M635" i="21"/>
  <c r="M636" i="21"/>
  <c r="M637" i="21"/>
  <c r="M638" i="21"/>
  <c r="M639" i="21"/>
  <c r="M640" i="21"/>
  <c r="M641" i="21"/>
  <c r="M642" i="21"/>
  <c r="M643" i="21"/>
  <c r="M644" i="21"/>
  <c r="M645" i="21"/>
  <c r="M646" i="21"/>
  <c r="M647" i="21"/>
  <c r="M648" i="21"/>
  <c r="M649" i="21"/>
  <c r="M650" i="21"/>
  <c r="M651" i="21"/>
  <c r="M652" i="21"/>
  <c r="M653" i="21"/>
  <c r="M654" i="21"/>
  <c r="M655" i="21"/>
  <c r="M656" i="21"/>
  <c r="M657" i="21"/>
  <c r="M658" i="21"/>
  <c r="M659" i="21"/>
  <c r="M660" i="21"/>
  <c r="M661" i="21"/>
  <c r="M662" i="21"/>
  <c r="M663" i="21"/>
  <c r="M664" i="21"/>
  <c r="M665" i="21"/>
  <c r="M666" i="21"/>
  <c r="M667" i="21"/>
  <c r="M668" i="21"/>
  <c r="M669" i="21"/>
  <c r="M670" i="21"/>
  <c r="M671" i="21"/>
  <c r="M672" i="21"/>
  <c r="M673" i="21"/>
  <c r="M674" i="21"/>
  <c r="M675" i="21"/>
  <c r="M676" i="21"/>
  <c r="M677" i="21"/>
  <c r="M678" i="21"/>
  <c r="M679" i="21"/>
  <c r="M680" i="21"/>
  <c r="M681" i="21"/>
  <c r="M682" i="21"/>
  <c r="M683" i="21"/>
  <c r="M684" i="21"/>
  <c r="M685" i="21"/>
  <c r="M686" i="21"/>
  <c r="M687" i="21"/>
  <c r="M688" i="21"/>
  <c r="M689" i="21"/>
  <c r="M690" i="21"/>
  <c r="M691" i="21"/>
  <c r="M692" i="21"/>
  <c r="M693" i="21"/>
  <c r="M694" i="21"/>
  <c r="M695" i="21"/>
  <c r="M696" i="21"/>
  <c r="M697" i="21"/>
  <c r="M698" i="21"/>
  <c r="M699" i="21"/>
  <c r="M700" i="21"/>
  <c r="M701" i="21"/>
  <c r="M702" i="21"/>
  <c r="M703" i="21"/>
  <c r="A9" i="21" l="1"/>
  <c r="C9" i="21" s="1"/>
  <c r="K8" i="21"/>
  <c r="B9" i="21"/>
  <c r="A10" i="21"/>
  <c r="P703" i="21"/>
  <c r="O703" i="21"/>
  <c r="N703" i="21"/>
  <c r="P702" i="21"/>
  <c r="O702" i="21"/>
  <c r="N702" i="21"/>
  <c r="P701" i="21"/>
  <c r="O701" i="21"/>
  <c r="N701" i="21"/>
  <c r="P700" i="21"/>
  <c r="O700" i="21"/>
  <c r="N700" i="21"/>
  <c r="P699" i="21"/>
  <c r="O699" i="21"/>
  <c r="N699" i="21"/>
  <c r="P698" i="21"/>
  <c r="O698" i="21"/>
  <c r="N698" i="21"/>
  <c r="P697" i="21"/>
  <c r="O697" i="21"/>
  <c r="N697" i="21"/>
  <c r="P696" i="21"/>
  <c r="O696" i="21"/>
  <c r="N696" i="21"/>
  <c r="P695" i="21"/>
  <c r="O695" i="21"/>
  <c r="N695" i="21"/>
  <c r="P694" i="21"/>
  <c r="O694" i="21"/>
  <c r="N694" i="21"/>
  <c r="P693" i="21"/>
  <c r="O693" i="21"/>
  <c r="N693" i="21"/>
  <c r="P692" i="21"/>
  <c r="O692" i="21"/>
  <c r="N692" i="21"/>
  <c r="P691" i="21"/>
  <c r="O691" i="21"/>
  <c r="N691" i="21"/>
  <c r="P690" i="21"/>
  <c r="O690" i="21"/>
  <c r="N690" i="21"/>
  <c r="P689" i="21"/>
  <c r="O689" i="21"/>
  <c r="N689" i="21"/>
  <c r="P688" i="21"/>
  <c r="O688" i="21"/>
  <c r="N688" i="21"/>
  <c r="P687" i="21"/>
  <c r="O687" i="21"/>
  <c r="N687" i="21"/>
  <c r="P686" i="21"/>
  <c r="O686" i="21"/>
  <c r="N686" i="21"/>
  <c r="P685" i="21"/>
  <c r="O685" i="21"/>
  <c r="N685" i="21"/>
  <c r="P684" i="21"/>
  <c r="O684" i="21"/>
  <c r="N684" i="21"/>
  <c r="P683" i="21"/>
  <c r="O683" i="21"/>
  <c r="N683" i="21"/>
  <c r="P682" i="21"/>
  <c r="O682" i="21"/>
  <c r="N682" i="21"/>
  <c r="P681" i="21"/>
  <c r="O681" i="21"/>
  <c r="N681" i="21"/>
  <c r="P680" i="21"/>
  <c r="O680" i="21"/>
  <c r="N680" i="21"/>
  <c r="P679" i="21"/>
  <c r="O679" i="21"/>
  <c r="N679" i="21"/>
  <c r="P678" i="21"/>
  <c r="O678" i="21"/>
  <c r="N678" i="21"/>
  <c r="P677" i="21"/>
  <c r="O677" i="21"/>
  <c r="N677" i="21"/>
  <c r="P676" i="21"/>
  <c r="O676" i="21"/>
  <c r="N676" i="21"/>
  <c r="P675" i="21"/>
  <c r="O675" i="21"/>
  <c r="N675" i="21"/>
  <c r="P674" i="21"/>
  <c r="O674" i="21"/>
  <c r="N674" i="21"/>
  <c r="P673" i="21"/>
  <c r="O673" i="21"/>
  <c r="N673" i="21"/>
  <c r="P672" i="21"/>
  <c r="O672" i="21"/>
  <c r="N672" i="21"/>
  <c r="P671" i="21"/>
  <c r="O671" i="21"/>
  <c r="N671" i="21"/>
  <c r="P670" i="21"/>
  <c r="O670" i="21"/>
  <c r="N670" i="21"/>
  <c r="P669" i="21"/>
  <c r="O669" i="21"/>
  <c r="N669" i="21"/>
  <c r="P668" i="21"/>
  <c r="O668" i="21"/>
  <c r="N668" i="21"/>
  <c r="P667" i="21"/>
  <c r="O667" i="21"/>
  <c r="N667" i="21"/>
  <c r="P666" i="21"/>
  <c r="O666" i="21"/>
  <c r="N666" i="21"/>
  <c r="P665" i="21"/>
  <c r="O665" i="21"/>
  <c r="N665" i="21"/>
  <c r="P664" i="21"/>
  <c r="O664" i="21"/>
  <c r="N664" i="21"/>
  <c r="P663" i="21"/>
  <c r="O663" i="21"/>
  <c r="N663" i="21"/>
  <c r="P662" i="21"/>
  <c r="O662" i="21"/>
  <c r="N662" i="21"/>
  <c r="P661" i="21"/>
  <c r="O661" i="21"/>
  <c r="N661" i="21"/>
  <c r="P660" i="21"/>
  <c r="O660" i="21"/>
  <c r="N660" i="21"/>
  <c r="P659" i="21"/>
  <c r="O659" i="21"/>
  <c r="N659" i="21"/>
  <c r="P658" i="21"/>
  <c r="O658" i="21"/>
  <c r="N658" i="21"/>
  <c r="P657" i="21"/>
  <c r="O657" i="21"/>
  <c r="N657" i="21"/>
  <c r="P656" i="21"/>
  <c r="O656" i="21"/>
  <c r="N656" i="21"/>
  <c r="P655" i="21"/>
  <c r="O655" i="21"/>
  <c r="N655" i="21"/>
  <c r="P654" i="21"/>
  <c r="O654" i="21"/>
  <c r="N654" i="21"/>
  <c r="P653" i="21"/>
  <c r="O653" i="21"/>
  <c r="N653" i="21"/>
  <c r="P652" i="21"/>
  <c r="O652" i="21"/>
  <c r="N652" i="21"/>
  <c r="P651" i="21"/>
  <c r="O651" i="21"/>
  <c r="N651" i="21"/>
  <c r="P650" i="21"/>
  <c r="O650" i="21"/>
  <c r="N650" i="21"/>
  <c r="P649" i="21"/>
  <c r="O649" i="21"/>
  <c r="N649" i="21"/>
  <c r="P648" i="21"/>
  <c r="O648" i="21"/>
  <c r="N648" i="21"/>
  <c r="P647" i="21"/>
  <c r="O647" i="21"/>
  <c r="N647" i="21"/>
  <c r="P646" i="21"/>
  <c r="O646" i="21"/>
  <c r="N646" i="21"/>
  <c r="P645" i="21"/>
  <c r="O645" i="21"/>
  <c r="N645" i="21"/>
  <c r="P644" i="21"/>
  <c r="O644" i="21"/>
  <c r="N644" i="21"/>
  <c r="P643" i="21"/>
  <c r="O643" i="21"/>
  <c r="N643" i="21"/>
  <c r="P642" i="21"/>
  <c r="O642" i="21"/>
  <c r="N642" i="21"/>
  <c r="P641" i="21"/>
  <c r="O641" i="21"/>
  <c r="N641" i="21"/>
  <c r="P640" i="21"/>
  <c r="O640" i="21"/>
  <c r="N640" i="21"/>
  <c r="P639" i="21"/>
  <c r="O639" i="21"/>
  <c r="N639" i="21"/>
  <c r="P638" i="21"/>
  <c r="O638" i="21"/>
  <c r="N638" i="21"/>
  <c r="P637" i="21"/>
  <c r="O637" i="21"/>
  <c r="N637" i="21"/>
  <c r="P636" i="21"/>
  <c r="O636" i="21"/>
  <c r="N636" i="21"/>
  <c r="P635" i="21"/>
  <c r="O635" i="21"/>
  <c r="N635" i="21"/>
  <c r="P634" i="21"/>
  <c r="O634" i="21"/>
  <c r="N634" i="21"/>
  <c r="P633" i="21"/>
  <c r="O633" i="21"/>
  <c r="N633" i="21"/>
  <c r="P632" i="21"/>
  <c r="O632" i="21"/>
  <c r="N632" i="21"/>
  <c r="P631" i="21"/>
  <c r="O631" i="21"/>
  <c r="N631" i="21"/>
  <c r="P630" i="21"/>
  <c r="O630" i="21"/>
  <c r="N630" i="21"/>
  <c r="P629" i="21"/>
  <c r="O629" i="21"/>
  <c r="N629" i="21"/>
  <c r="P628" i="21"/>
  <c r="O628" i="21"/>
  <c r="N628" i="21"/>
  <c r="P627" i="21"/>
  <c r="O627" i="21"/>
  <c r="N627" i="21"/>
  <c r="P626" i="21"/>
  <c r="O626" i="21"/>
  <c r="N626" i="21"/>
  <c r="P625" i="21"/>
  <c r="O625" i="21"/>
  <c r="N625" i="21"/>
  <c r="P624" i="21"/>
  <c r="O624" i="21"/>
  <c r="N624" i="21"/>
  <c r="P623" i="21"/>
  <c r="O623" i="21"/>
  <c r="N623" i="21"/>
  <c r="P622" i="21"/>
  <c r="O622" i="21"/>
  <c r="N622" i="21"/>
  <c r="P621" i="21"/>
  <c r="O621" i="21"/>
  <c r="N621" i="21"/>
  <c r="P620" i="21"/>
  <c r="O620" i="21"/>
  <c r="N620" i="21"/>
  <c r="P619" i="21"/>
  <c r="O619" i="21"/>
  <c r="N619" i="21"/>
  <c r="P618" i="21"/>
  <c r="O618" i="21"/>
  <c r="N618" i="21"/>
  <c r="P617" i="21"/>
  <c r="O617" i="21"/>
  <c r="N617" i="21"/>
  <c r="P616" i="21"/>
  <c r="O616" i="21"/>
  <c r="N616" i="21"/>
  <c r="P615" i="21"/>
  <c r="O615" i="21"/>
  <c r="N615" i="21"/>
  <c r="P614" i="21"/>
  <c r="O614" i="21"/>
  <c r="N614" i="21"/>
  <c r="P613" i="21"/>
  <c r="O613" i="21"/>
  <c r="N613" i="21"/>
  <c r="P612" i="21"/>
  <c r="O612" i="21"/>
  <c r="N612" i="21"/>
  <c r="P611" i="21"/>
  <c r="O611" i="21"/>
  <c r="N611" i="21"/>
  <c r="P610" i="21"/>
  <c r="O610" i="21"/>
  <c r="N610" i="21"/>
  <c r="P609" i="21"/>
  <c r="O609" i="21"/>
  <c r="N609" i="21"/>
  <c r="P608" i="21"/>
  <c r="O608" i="21"/>
  <c r="N608" i="21"/>
  <c r="P607" i="21"/>
  <c r="O607" i="21"/>
  <c r="N607" i="21"/>
  <c r="P606" i="21"/>
  <c r="O606" i="21"/>
  <c r="N606" i="21"/>
  <c r="P605" i="21"/>
  <c r="O605" i="21"/>
  <c r="N605" i="21"/>
  <c r="P604" i="21"/>
  <c r="O604" i="21"/>
  <c r="N604" i="21"/>
  <c r="P603" i="21"/>
  <c r="O603" i="21"/>
  <c r="N603" i="21"/>
  <c r="P602" i="21"/>
  <c r="O602" i="21"/>
  <c r="N602" i="21"/>
  <c r="P601" i="21"/>
  <c r="O601" i="21"/>
  <c r="N601" i="21"/>
  <c r="P600" i="21"/>
  <c r="O600" i="21"/>
  <c r="N600" i="21"/>
  <c r="P599" i="21"/>
  <c r="O599" i="21"/>
  <c r="N599" i="21"/>
  <c r="P598" i="21"/>
  <c r="O598" i="21"/>
  <c r="N598" i="21"/>
  <c r="P597" i="21"/>
  <c r="O597" i="21"/>
  <c r="N597" i="21"/>
  <c r="P596" i="21"/>
  <c r="O596" i="21"/>
  <c r="N596" i="21"/>
  <c r="P595" i="21"/>
  <c r="O595" i="21"/>
  <c r="N595" i="21"/>
  <c r="P594" i="21"/>
  <c r="O594" i="21"/>
  <c r="N594" i="21"/>
  <c r="P593" i="21"/>
  <c r="O593" i="21"/>
  <c r="N593" i="21"/>
  <c r="P592" i="21"/>
  <c r="O592" i="21"/>
  <c r="N592" i="21"/>
  <c r="P591" i="21"/>
  <c r="O591" i="21"/>
  <c r="N591" i="21"/>
  <c r="P590" i="21"/>
  <c r="O590" i="21"/>
  <c r="N590" i="21"/>
  <c r="P589" i="21"/>
  <c r="O589" i="21"/>
  <c r="N589" i="21"/>
  <c r="P588" i="21"/>
  <c r="O588" i="21"/>
  <c r="N588" i="21"/>
  <c r="P587" i="21"/>
  <c r="O587" i="21"/>
  <c r="N587" i="21"/>
  <c r="P586" i="21"/>
  <c r="O586" i="21"/>
  <c r="N586" i="21"/>
  <c r="P585" i="21"/>
  <c r="O585" i="21"/>
  <c r="N585" i="21"/>
  <c r="P584" i="21"/>
  <c r="O584" i="21"/>
  <c r="N584" i="21"/>
  <c r="P583" i="21"/>
  <c r="O583" i="21"/>
  <c r="N583" i="21"/>
  <c r="P582" i="21"/>
  <c r="O582" i="21"/>
  <c r="N582" i="21"/>
  <c r="P581" i="21"/>
  <c r="O581" i="21"/>
  <c r="N581" i="21"/>
  <c r="P580" i="21"/>
  <c r="O580" i="21"/>
  <c r="N580" i="21"/>
  <c r="P579" i="21"/>
  <c r="O579" i="21"/>
  <c r="N579" i="21"/>
  <c r="P578" i="21"/>
  <c r="O578" i="21"/>
  <c r="N578" i="21"/>
  <c r="P577" i="21"/>
  <c r="O577" i="21"/>
  <c r="N577" i="21"/>
  <c r="P576" i="21"/>
  <c r="O576" i="21"/>
  <c r="N576" i="21"/>
  <c r="P575" i="21"/>
  <c r="O575" i="21"/>
  <c r="N575" i="21"/>
  <c r="P574" i="21"/>
  <c r="O574" i="21"/>
  <c r="N574" i="21"/>
  <c r="P573" i="21"/>
  <c r="O573" i="21"/>
  <c r="N573" i="21"/>
  <c r="P572" i="21"/>
  <c r="O572" i="21"/>
  <c r="N572" i="21"/>
  <c r="P571" i="21"/>
  <c r="O571" i="21"/>
  <c r="N571" i="21"/>
  <c r="P570" i="21"/>
  <c r="O570" i="21"/>
  <c r="N570" i="21"/>
  <c r="P569" i="21"/>
  <c r="O569" i="21"/>
  <c r="N569" i="21"/>
  <c r="P568" i="21"/>
  <c r="O568" i="21"/>
  <c r="N568" i="21"/>
  <c r="P567" i="21"/>
  <c r="O567" i="21"/>
  <c r="N567" i="21"/>
  <c r="P566" i="21"/>
  <c r="O566" i="21"/>
  <c r="N566" i="21"/>
  <c r="P565" i="21"/>
  <c r="O565" i="21"/>
  <c r="N565" i="21"/>
  <c r="P564" i="21"/>
  <c r="O564" i="21"/>
  <c r="N564" i="21"/>
  <c r="P563" i="21"/>
  <c r="O563" i="21"/>
  <c r="N563" i="21"/>
  <c r="P562" i="21"/>
  <c r="O562" i="21"/>
  <c r="N562" i="21"/>
  <c r="P561" i="21"/>
  <c r="O561" i="21"/>
  <c r="N561" i="21"/>
  <c r="P560" i="21"/>
  <c r="O560" i="21"/>
  <c r="N560" i="21"/>
  <c r="P559" i="21"/>
  <c r="O559" i="21"/>
  <c r="N559" i="21"/>
  <c r="P558" i="21"/>
  <c r="O558" i="21"/>
  <c r="N558" i="21"/>
  <c r="P557" i="21"/>
  <c r="O557" i="21"/>
  <c r="N557" i="21"/>
  <c r="P556" i="21"/>
  <c r="O556" i="21"/>
  <c r="N556" i="21"/>
  <c r="P555" i="21"/>
  <c r="O555" i="21"/>
  <c r="N555" i="21"/>
  <c r="P554" i="21"/>
  <c r="O554" i="21"/>
  <c r="N554" i="21"/>
  <c r="P553" i="21"/>
  <c r="O553" i="21"/>
  <c r="N553" i="21"/>
  <c r="P552" i="21"/>
  <c r="O552" i="21"/>
  <c r="N552" i="21"/>
  <c r="P551" i="21"/>
  <c r="O551" i="21"/>
  <c r="N551" i="21"/>
  <c r="P550" i="21"/>
  <c r="O550" i="21"/>
  <c r="N550" i="21"/>
  <c r="P549" i="21"/>
  <c r="O549" i="21"/>
  <c r="N549" i="21"/>
  <c r="P548" i="21"/>
  <c r="O548" i="21"/>
  <c r="N548" i="21"/>
  <c r="P547" i="21"/>
  <c r="O547" i="21"/>
  <c r="N547" i="21"/>
  <c r="P546" i="21"/>
  <c r="O546" i="21"/>
  <c r="N546" i="21"/>
  <c r="P545" i="21"/>
  <c r="O545" i="21"/>
  <c r="N545" i="21"/>
  <c r="P544" i="21"/>
  <c r="O544" i="21"/>
  <c r="N544" i="21"/>
  <c r="P543" i="21"/>
  <c r="O543" i="21"/>
  <c r="N543" i="21"/>
  <c r="P542" i="21"/>
  <c r="O542" i="21"/>
  <c r="N542" i="21"/>
  <c r="P541" i="21"/>
  <c r="O541" i="21"/>
  <c r="N541" i="21"/>
  <c r="P540" i="21"/>
  <c r="O540" i="21"/>
  <c r="N540" i="21"/>
  <c r="P539" i="21"/>
  <c r="O539" i="21"/>
  <c r="N539" i="21"/>
  <c r="P538" i="21"/>
  <c r="O538" i="21"/>
  <c r="N538" i="21"/>
  <c r="P537" i="21"/>
  <c r="O537" i="21"/>
  <c r="N537" i="21"/>
  <c r="P536" i="21"/>
  <c r="O536" i="21"/>
  <c r="N536" i="21"/>
  <c r="P535" i="21"/>
  <c r="O535" i="21"/>
  <c r="N535" i="21"/>
  <c r="P534" i="21"/>
  <c r="O534" i="21"/>
  <c r="N534" i="21"/>
  <c r="P533" i="21"/>
  <c r="O533" i="21"/>
  <c r="N533" i="21"/>
  <c r="P532" i="21"/>
  <c r="O532" i="21"/>
  <c r="N532" i="21"/>
  <c r="P531" i="21"/>
  <c r="O531" i="21"/>
  <c r="N531" i="21"/>
  <c r="P530" i="21"/>
  <c r="O530" i="21"/>
  <c r="N530" i="21"/>
  <c r="P529" i="21"/>
  <c r="O529" i="21"/>
  <c r="N529" i="21"/>
  <c r="P528" i="21"/>
  <c r="O528" i="21"/>
  <c r="N528" i="21"/>
  <c r="P527" i="21"/>
  <c r="O527" i="21"/>
  <c r="N527" i="21"/>
  <c r="P526" i="21"/>
  <c r="O526" i="21"/>
  <c r="N526" i="21"/>
  <c r="P525" i="21"/>
  <c r="O525" i="21"/>
  <c r="N525" i="21"/>
  <c r="P524" i="21"/>
  <c r="O524" i="21"/>
  <c r="N524" i="21"/>
  <c r="P523" i="21"/>
  <c r="O523" i="21"/>
  <c r="N523" i="21"/>
  <c r="P522" i="21"/>
  <c r="O522" i="21"/>
  <c r="N522" i="21"/>
  <c r="P521" i="21"/>
  <c r="O521" i="21"/>
  <c r="N521" i="21"/>
  <c r="P520" i="21"/>
  <c r="O520" i="21"/>
  <c r="N520" i="21"/>
  <c r="P519" i="21"/>
  <c r="O519" i="21"/>
  <c r="N519" i="21"/>
  <c r="P518" i="21"/>
  <c r="O518" i="21"/>
  <c r="N518" i="21"/>
  <c r="P517" i="21"/>
  <c r="O517" i="21"/>
  <c r="N517" i="21"/>
  <c r="P516" i="21"/>
  <c r="O516" i="21"/>
  <c r="N516" i="21"/>
  <c r="P515" i="21"/>
  <c r="O515" i="21"/>
  <c r="N515" i="21"/>
  <c r="P514" i="21"/>
  <c r="O514" i="21"/>
  <c r="N514" i="21"/>
  <c r="P513" i="21"/>
  <c r="O513" i="21"/>
  <c r="N513" i="21"/>
  <c r="P512" i="21"/>
  <c r="O512" i="21"/>
  <c r="N512" i="21"/>
  <c r="P511" i="21"/>
  <c r="O511" i="21"/>
  <c r="N511" i="21"/>
  <c r="P510" i="21"/>
  <c r="O510" i="21"/>
  <c r="N510" i="21"/>
  <c r="P509" i="21"/>
  <c r="O509" i="21"/>
  <c r="N509" i="21"/>
  <c r="P508" i="21"/>
  <c r="O508" i="21"/>
  <c r="N508" i="21"/>
  <c r="P507" i="21"/>
  <c r="O507" i="21"/>
  <c r="N507" i="21"/>
  <c r="P506" i="21"/>
  <c r="O506" i="21"/>
  <c r="N506" i="21"/>
  <c r="P505" i="21"/>
  <c r="O505" i="21"/>
  <c r="N505" i="21"/>
  <c r="P504" i="21"/>
  <c r="O504" i="21"/>
  <c r="N504" i="21"/>
  <c r="P503" i="21"/>
  <c r="O503" i="21"/>
  <c r="N503" i="21"/>
  <c r="P502" i="21"/>
  <c r="O502" i="21"/>
  <c r="N502" i="21"/>
  <c r="P501" i="21"/>
  <c r="O501" i="21"/>
  <c r="N501" i="21"/>
  <c r="P500" i="21"/>
  <c r="O500" i="21"/>
  <c r="N500" i="21"/>
  <c r="P499" i="21"/>
  <c r="O499" i="21"/>
  <c r="N499" i="21"/>
  <c r="P498" i="21"/>
  <c r="O498" i="21"/>
  <c r="N498" i="21"/>
  <c r="P497" i="21"/>
  <c r="O497" i="21"/>
  <c r="N497" i="21"/>
  <c r="P496" i="21"/>
  <c r="O496" i="21"/>
  <c r="N496" i="21"/>
  <c r="P495" i="21"/>
  <c r="O495" i="21"/>
  <c r="N495" i="21"/>
  <c r="P494" i="21"/>
  <c r="O494" i="21"/>
  <c r="N494" i="21"/>
  <c r="P493" i="21"/>
  <c r="O493" i="21"/>
  <c r="N493" i="21"/>
  <c r="P492" i="21"/>
  <c r="O492" i="21"/>
  <c r="N492" i="21"/>
  <c r="P491" i="21"/>
  <c r="O491" i="21"/>
  <c r="N491" i="21"/>
  <c r="P490" i="21"/>
  <c r="O490" i="21"/>
  <c r="N490" i="21"/>
  <c r="P489" i="21"/>
  <c r="O489" i="21"/>
  <c r="N489" i="21"/>
  <c r="P488" i="21"/>
  <c r="O488" i="21"/>
  <c r="N488" i="21"/>
  <c r="P487" i="21"/>
  <c r="O487" i="21"/>
  <c r="N487" i="21"/>
  <c r="P486" i="21"/>
  <c r="O486" i="21"/>
  <c r="N486" i="21"/>
  <c r="P485" i="21"/>
  <c r="O485" i="21"/>
  <c r="N485" i="21"/>
  <c r="P484" i="21"/>
  <c r="O484" i="21"/>
  <c r="N484" i="21"/>
  <c r="P483" i="21"/>
  <c r="O483" i="21"/>
  <c r="N483" i="21"/>
  <c r="P482" i="21"/>
  <c r="O482" i="21"/>
  <c r="N482" i="21"/>
  <c r="P481" i="21"/>
  <c r="O481" i="21"/>
  <c r="N481" i="21"/>
  <c r="P480" i="21"/>
  <c r="O480" i="21"/>
  <c r="N480" i="21"/>
  <c r="P479" i="21"/>
  <c r="O479" i="21"/>
  <c r="N479" i="21"/>
  <c r="P478" i="21"/>
  <c r="O478" i="21"/>
  <c r="N478" i="21"/>
  <c r="P477" i="21"/>
  <c r="O477" i="21"/>
  <c r="N477" i="21"/>
  <c r="P476" i="21"/>
  <c r="O476" i="21"/>
  <c r="N476" i="21"/>
  <c r="P475" i="21"/>
  <c r="O475" i="21"/>
  <c r="N475" i="21"/>
  <c r="P474" i="21"/>
  <c r="O474" i="21"/>
  <c r="N474" i="21"/>
  <c r="P473" i="21"/>
  <c r="O473" i="21"/>
  <c r="N473" i="21"/>
  <c r="P472" i="21"/>
  <c r="O472" i="21"/>
  <c r="N472" i="21"/>
  <c r="P471" i="21"/>
  <c r="O471" i="21"/>
  <c r="N471" i="21"/>
  <c r="P470" i="21"/>
  <c r="O470" i="21"/>
  <c r="N470" i="21"/>
  <c r="P469" i="21"/>
  <c r="O469" i="21"/>
  <c r="N469" i="21"/>
  <c r="P468" i="21"/>
  <c r="O468" i="21"/>
  <c r="N468" i="21"/>
  <c r="P467" i="21"/>
  <c r="O467" i="21"/>
  <c r="N467" i="21"/>
  <c r="P466" i="21"/>
  <c r="O466" i="21"/>
  <c r="N466" i="21"/>
  <c r="P465" i="21"/>
  <c r="O465" i="21"/>
  <c r="N465" i="21"/>
  <c r="P464" i="21"/>
  <c r="O464" i="21"/>
  <c r="N464" i="21"/>
  <c r="P463" i="21"/>
  <c r="O463" i="21"/>
  <c r="N463" i="21"/>
  <c r="P462" i="21"/>
  <c r="O462" i="21"/>
  <c r="N462" i="21"/>
  <c r="P461" i="21"/>
  <c r="O461" i="21"/>
  <c r="N461" i="21"/>
  <c r="P460" i="21"/>
  <c r="O460" i="21"/>
  <c r="N460" i="21"/>
  <c r="P459" i="21"/>
  <c r="O459" i="21"/>
  <c r="N459" i="21"/>
  <c r="P458" i="21"/>
  <c r="O458" i="21"/>
  <c r="N458" i="21"/>
  <c r="P457" i="21"/>
  <c r="O457" i="21"/>
  <c r="N457" i="21"/>
  <c r="P456" i="21"/>
  <c r="O456" i="21"/>
  <c r="N456" i="21"/>
  <c r="P455" i="21"/>
  <c r="O455" i="21"/>
  <c r="N455" i="21"/>
  <c r="P454" i="21"/>
  <c r="O454" i="21"/>
  <c r="N454" i="21"/>
  <c r="P453" i="21"/>
  <c r="O453" i="21"/>
  <c r="N453" i="21"/>
  <c r="P452" i="21"/>
  <c r="O452" i="21"/>
  <c r="N452" i="21"/>
  <c r="P451" i="21"/>
  <c r="O451" i="21"/>
  <c r="N451" i="21"/>
  <c r="P450" i="21"/>
  <c r="O450" i="21"/>
  <c r="N450" i="21"/>
  <c r="P449" i="21"/>
  <c r="O449" i="21"/>
  <c r="N449" i="21"/>
  <c r="P448" i="21"/>
  <c r="O448" i="21"/>
  <c r="N448" i="21"/>
  <c r="P447" i="21"/>
  <c r="O447" i="21"/>
  <c r="N447" i="21"/>
  <c r="P446" i="21"/>
  <c r="O446" i="21"/>
  <c r="N446" i="21"/>
  <c r="P445" i="21"/>
  <c r="O445" i="21"/>
  <c r="N445" i="21"/>
  <c r="P444" i="21"/>
  <c r="O444" i="21"/>
  <c r="N444" i="21"/>
  <c r="P443" i="21"/>
  <c r="O443" i="21"/>
  <c r="N443" i="21"/>
  <c r="P442" i="21"/>
  <c r="O442" i="21"/>
  <c r="N442" i="21"/>
  <c r="P441" i="21"/>
  <c r="O441" i="21"/>
  <c r="N441" i="21"/>
  <c r="P440" i="21"/>
  <c r="O440" i="21"/>
  <c r="N440" i="21"/>
  <c r="P439" i="21"/>
  <c r="O439" i="21"/>
  <c r="N439" i="21"/>
  <c r="P438" i="21"/>
  <c r="O438" i="21"/>
  <c r="N438" i="21"/>
  <c r="P437" i="21"/>
  <c r="O437" i="21"/>
  <c r="N437" i="21"/>
  <c r="P436" i="21"/>
  <c r="O436" i="21"/>
  <c r="N436" i="21"/>
  <c r="P435" i="21"/>
  <c r="O435" i="21"/>
  <c r="N435" i="21"/>
  <c r="P434" i="21"/>
  <c r="O434" i="21"/>
  <c r="N434" i="21"/>
  <c r="P433" i="21"/>
  <c r="O433" i="21"/>
  <c r="N433" i="21"/>
  <c r="P432" i="21"/>
  <c r="O432" i="21"/>
  <c r="N432" i="21"/>
  <c r="P431" i="21"/>
  <c r="O431" i="21"/>
  <c r="N431" i="21"/>
  <c r="P430" i="21"/>
  <c r="O430" i="21"/>
  <c r="N430" i="21"/>
  <c r="P429" i="21"/>
  <c r="O429" i="21"/>
  <c r="N429" i="21"/>
  <c r="P428" i="21"/>
  <c r="O428" i="21"/>
  <c r="N428" i="21"/>
  <c r="P427" i="21"/>
  <c r="O427" i="21"/>
  <c r="N427" i="21"/>
  <c r="P426" i="21"/>
  <c r="O426" i="21"/>
  <c r="N426" i="21"/>
  <c r="P425" i="21"/>
  <c r="O425" i="21"/>
  <c r="N425" i="21"/>
  <c r="P424" i="21"/>
  <c r="O424" i="21"/>
  <c r="N424" i="21"/>
  <c r="P423" i="21"/>
  <c r="O423" i="21"/>
  <c r="N423" i="21"/>
  <c r="P422" i="21"/>
  <c r="O422" i="21"/>
  <c r="N422" i="21"/>
  <c r="P421" i="21"/>
  <c r="O421" i="21"/>
  <c r="N421" i="21"/>
  <c r="P420" i="21"/>
  <c r="O420" i="21"/>
  <c r="N420" i="21"/>
  <c r="P419" i="21"/>
  <c r="O419" i="21"/>
  <c r="N419" i="21"/>
  <c r="P418" i="21"/>
  <c r="O418" i="21"/>
  <c r="N418" i="21"/>
  <c r="P417" i="21"/>
  <c r="O417" i="21"/>
  <c r="N417" i="21"/>
  <c r="P416" i="21"/>
  <c r="O416" i="21"/>
  <c r="N416" i="21"/>
  <c r="P415" i="21"/>
  <c r="O415" i="21"/>
  <c r="N415" i="21"/>
  <c r="P414" i="21"/>
  <c r="O414" i="21"/>
  <c r="N414" i="21"/>
  <c r="P413" i="21"/>
  <c r="O413" i="21"/>
  <c r="N413" i="21"/>
  <c r="P412" i="21"/>
  <c r="O412" i="21"/>
  <c r="N412" i="21"/>
  <c r="P411" i="21"/>
  <c r="O411" i="21"/>
  <c r="N411" i="21"/>
  <c r="P410" i="21"/>
  <c r="O410" i="21"/>
  <c r="N410" i="21"/>
  <c r="P409" i="21"/>
  <c r="O409" i="21"/>
  <c r="N409" i="21"/>
  <c r="P408" i="21"/>
  <c r="O408" i="21"/>
  <c r="N408" i="21"/>
  <c r="P407" i="21"/>
  <c r="O407" i="21"/>
  <c r="N407" i="21"/>
  <c r="P406" i="21"/>
  <c r="O406" i="21"/>
  <c r="N406" i="21"/>
  <c r="P405" i="21"/>
  <c r="O405" i="21"/>
  <c r="N405" i="21"/>
  <c r="P404" i="21"/>
  <c r="O404" i="21"/>
  <c r="N404" i="21"/>
  <c r="P403" i="21"/>
  <c r="O403" i="21"/>
  <c r="N403" i="21"/>
  <c r="P402" i="21"/>
  <c r="O402" i="21"/>
  <c r="N402" i="21"/>
  <c r="P401" i="21"/>
  <c r="O401" i="21"/>
  <c r="N401" i="21"/>
  <c r="P400" i="21"/>
  <c r="O400" i="21"/>
  <c r="N400" i="21"/>
  <c r="P399" i="21"/>
  <c r="O399" i="21"/>
  <c r="N399" i="21"/>
  <c r="P398" i="21"/>
  <c r="O398" i="21"/>
  <c r="N398" i="21"/>
  <c r="P397" i="21"/>
  <c r="O397" i="21"/>
  <c r="N397" i="21"/>
  <c r="P396" i="21"/>
  <c r="O396" i="21"/>
  <c r="N396" i="21"/>
  <c r="P395" i="21"/>
  <c r="O395" i="21"/>
  <c r="N395" i="21"/>
  <c r="P394" i="21"/>
  <c r="O394" i="21"/>
  <c r="N394" i="21"/>
  <c r="P393" i="21"/>
  <c r="O393" i="21"/>
  <c r="N393" i="21"/>
  <c r="P392" i="21"/>
  <c r="O392" i="21"/>
  <c r="N392" i="21"/>
  <c r="P391" i="21"/>
  <c r="O391" i="21"/>
  <c r="N391" i="21"/>
  <c r="P390" i="21"/>
  <c r="O390" i="21"/>
  <c r="N390" i="21"/>
  <c r="P389" i="21"/>
  <c r="O389" i="21"/>
  <c r="N389" i="21"/>
  <c r="P388" i="21"/>
  <c r="O388" i="21"/>
  <c r="N388" i="21"/>
  <c r="P387" i="21"/>
  <c r="O387" i="21"/>
  <c r="N387" i="21"/>
  <c r="P386" i="21"/>
  <c r="O386" i="21"/>
  <c r="N386" i="21"/>
  <c r="P385" i="21"/>
  <c r="O385" i="21"/>
  <c r="N385" i="21"/>
  <c r="P384" i="21"/>
  <c r="O384" i="21"/>
  <c r="N384" i="21"/>
  <c r="P383" i="21"/>
  <c r="O383" i="21"/>
  <c r="N383" i="21"/>
  <c r="P382" i="21"/>
  <c r="O382" i="21"/>
  <c r="N382" i="21"/>
  <c r="P381" i="21"/>
  <c r="O381" i="21"/>
  <c r="N381" i="21"/>
  <c r="P380" i="21"/>
  <c r="O380" i="21"/>
  <c r="N380" i="21"/>
  <c r="P379" i="21"/>
  <c r="O379" i="21"/>
  <c r="N379" i="21"/>
  <c r="P378" i="21"/>
  <c r="O378" i="21"/>
  <c r="N378" i="21"/>
  <c r="P377" i="21"/>
  <c r="O377" i="21"/>
  <c r="N377" i="21"/>
  <c r="P376" i="21"/>
  <c r="O376" i="21"/>
  <c r="N376" i="21"/>
  <c r="P375" i="21"/>
  <c r="O375" i="21"/>
  <c r="N375" i="21"/>
  <c r="P374" i="21"/>
  <c r="O374" i="21"/>
  <c r="N374" i="21"/>
  <c r="P373" i="21"/>
  <c r="O373" i="21"/>
  <c r="N373" i="21"/>
  <c r="P372" i="21"/>
  <c r="O372" i="21"/>
  <c r="N372" i="21"/>
  <c r="P371" i="21"/>
  <c r="O371" i="21"/>
  <c r="N371" i="21"/>
  <c r="P370" i="21"/>
  <c r="O370" i="21"/>
  <c r="N370" i="21"/>
  <c r="P369" i="21"/>
  <c r="O369" i="21"/>
  <c r="N369" i="21"/>
  <c r="P368" i="21"/>
  <c r="O368" i="21"/>
  <c r="N368" i="21"/>
  <c r="P367" i="21"/>
  <c r="O367" i="21"/>
  <c r="N367" i="21"/>
  <c r="P366" i="21"/>
  <c r="O366" i="21"/>
  <c r="N366" i="21"/>
  <c r="P365" i="21"/>
  <c r="O365" i="21"/>
  <c r="N365" i="21"/>
  <c r="P364" i="21"/>
  <c r="O364" i="21"/>
  <c r="N364" i="21"/>
  <c r="P363" i="21"/>
  <c r="O363" i="21"/>
  <c r="N363" i="21"/>
  <c r="P362" i="21"/>
  <c r="O362" i="21"/>
  <c r="N362" i="21"/>
  <c r="P361" i="21"/>
  <c r="O361" i="21"/>
  <c r="N361" i="21"/>
  <c r="P360" i="21"/>
  <c r="O360" i="21"/>
  <c r="N360" i="21"/>
  <c r="P359" i="21"/>
  <c r="O359" i="21"/>
  <c r="N359" i="21"/>
  <c r="P358" i="21"/>
  <c r="O358" i="21"/>
  <c r="N358" i="21"/>
  <c r="P357" i="21"/>
  <c r="O357" i="21"/>
  <c r="N357" i="21"/>
  <c r="P356" i="21"/>
  <c r="O356" i="21"/>
  <c r="N356" i="21"/>
  <c r="P355" i="21"/>
  <c r="O355" i="21"/>
  <c r="N355" i="21"/>
  <c r="P354" i="21"/>
  <c r="O354" i="21"/>
  <c r="N354" i="21"/>
  <c r="P353" i="21"/>
  <c r="O353" i="21"/>
  <c r="N353" i="21"/>
  <c r="P352" i="21"/>
  <c r="O352" i="21"/>
  <c r="N352" i="21"/>
  <c r="P351" i="21"/>
  <c r="O351" i="21"/>
  <c r="N351" i="21"/>
  <c r="P350" i="21"/>
  <c r="O350" i="21"/>
  <c r="N350" i="21"/>
  <c r="P349" i="21"/>
  <c r="O349" i="21"/>
  <c r="N349" i="21"/>
  <c r="P348" i="21"/>
  <c r="O348" i="21"/>
  <c r="N348" i="21"/>
  <c r="P347" i="21"/>
  <c r="O347" i="21"/>
  <c r="N347" i="21"/>
  <c r="P346" i="21"/>
  <c r="O346" i="21"/>
  <c r="N346" i="21"/>
  <c r="P345" i="21"/>
  <c r="O345" i="21"/>
  <c r="N345" i="21"/>
  <c r="P344" i="21"/>
  <c r="O344" i="21"/>
  <c r="N344" i="21"/>
  <c r="P343" i="21"/>
  <c r="O343" i="21"/>
  <c r="N343" i="21"/>
  <c r="P342" i="21"/>
  <c r="O342" i="21"/>
  <c r="N342" i="21"/>
  <c r="P341" i="21"/>
  <c r="O341" i="21"/>
  <c r="N341" i="21"/>
  <c r="P340" i="21"/>
  <c r="O340" i="21"/>
  <c r="N340" i="21"/>
  <c r="P339" i="21"/>
  <c r="O339" i="21"/>
  <c r="N339" i="21"/>
  <c r="P338" i="21"/>
  <c r="O338" i="21"/>
  <c r="N338" i="21"/>
  <c r="P337" i="21"/>
  <c r="O337" i="21"/>
  <c r="N337" i="21"/>
  <c r="P336" i="21"/>
  <c r="O336" i="21"/>
  <c r="N336" i="21"/>
  <c r="P335" i="21"/>
  <c r="O335" i="21"/>
  <c r="N335" i="21"/>
  <c r="P334" i="21"/>
  <c r="O334" i="21"/>
  <c r="N334" i="21"/>
  <c r="P333" i="21"/>
  <c r="O333" i="21"/>
  <c r="N333" i="21"/>
  <c r="P332" i="21"/>
  <c r="O332" i="21"/>
  <c r="N332" i="21"/>
  <c r="P331" i="21"/>
  <c r="O331" i="21"/>
  <c r="N331" i="21"/>
  <c r="P330" i="21"/>
  <c r="O330" i="21"/>
  <c r="N330" i="21"/>
  <c r="P329" i="21"/>
  <c r="O329" i="21"/>
  <c r="N329" i="21"/>
  <c r="P328" i="21"/>
  <c r="O328" i="21"/>
  <c r="N328" i="21"/>
  <c r="P327" i="21"/>
  <c r="O327" i="21"/>
  <c r="N327" i="21"/>
  <c r="P326" i="21"/>
  <c r="O326" i="21"/>
  <c r="N326" i="21"/>
  <c r="P325" i="21"/>
  <c r="O325" i="21"/>
  <c r="N325" i="21"/>
  <c r="P324" i="21"/>
  <c r="O324" i="21"/>
  <c r="N324" i="21"/>
  <c r="P323" i="21"/>
  <c r="O323" i="21"/>
  <c r="N323" i="21"/>
  <c r="P322" i="21"/>
  <c r="O322" i="21"/>
  <c r="N322" i="21"/>
  <c r="P321" i="21"/>
  <c r="O321" i="21"/>
  <c r="N321" i="21"/>
  <c r="P320" i="21"/>
  <c r="O320" i="21"/>
  <c r="N320" i="21"/>
  <c r="P319" i="21"/>
  <c r="O319" i="21"/>
  <c r="N319" i="21"/>
  <c r="P318" i="21"/>
  <c r="O318" i="21"/>
  <c r="N318" i="21"/>
  <c r="P317" i="21"/>
  <c r="O317" i="21"/>
  <c r="N317" i="21"/>
  <c r="P316" i="21"/>
  <c r="O316" i="21"/>
  <c r="N316" i="21"/>
  <c r="P315" i="21"/>
  <c r="O315" i="21"/>
  <c r="N315" i="21"/>
  <c r="P314" i="21"/>
  <c r="O314" i="21"/>
  <c r="N314" i="21"/>
  <c r="P313" i="21"/>
  <c r="O313" i="21"/>
  <c r="N313" i="21"/>
  <c r="P312" i="21"/>
  <c r="O312" i="21"/>
  <c r="N312" i="21"/>
  <c r="P311" i="21"/>
  <c r="O311" i="21"/>
  <c r="N311" i="21"/>
  <c r="P310" i="21"/>
  <c r="O310" i="21"/>
  <c r="N310" i="21"/>
  <c r="P309" i="21"/>
  <c r="O309" i="21"/>
  <c r="N309" i="21"/>
  <c r="P308" i="21"/>
  <c r="O308" i="21"/>
  <c r="N308" i="21"/>
  <c r="P307" i="21"/>
  <c r="O307" i="21"/>
  <c r="N307" i="21"/>
  <c r="P306" i="21"/>
  <c r="O306" i="21"/>
  <c r="N306" i="21"/>
  <c r="P305" i="21"/>
  <c r="O305" i="21"/>
  <c r="N305" i="21"/>
  <c r="P304" i="21"/>
  <c r="O304" i="21"/>
  <c r="N304" i="21"/>
  <c r="P303" i="21"/>
  <c r="O303" i="21"/>
  <c r="N303" i="21"/>
  <c r="P302" i="21"/>
  <c r="O302" i="21"/>
  <c r="N302" i="21"/>
  <c r="P301" i="21"/>
  <c r="O301" i="21"/>
  <c r="N301" i="21"/>
  <c r="P300" i="21"/>
  <c r="O300" i="21"/>
  <c r="N300" i="21"/>
  <c r="P299" i="21"/>
  <c r="O299" i="21"/>
  <c r="N299" i="21"/>
  <c r="P298" i="21"/>
  <c r="O298" i="21"/>
  <c r="N298" i="21"/>
  <c r="P297" i="21"/>
  <c r="O297" i="21"/>
  <c r="N297" i="21"/>
  <c r="P296" i="21"/>
  <c r="O296" i="21"/>
  <c r="N296" i="21"/>
  <c r="P295" i="21"/>
  <c r="O295" i="21"/>
  <c r="N295" i="21"/>
  <c r="P294" i="21"/>
  <c r="O294" i="21"/>
  <c r="N294" i="21"/>
  <c r="P293" i="21"/>
  <c r="O293" i="21"/>
  <c r="N293" i="21"/>
  <c r="P292" i="21"/>
  <c r="O292" i="21"/>
  <c r="N292" i="21"/>
  <c r="P291" i="21"/>
  <c r="O291" i="21"/>
  <c r="N291" i="21"/>
  <c r="P290" i="21"/>
  <c r="O290" i="21"/>
  <c r="N290" i="21"/>
  <c r="P289" i="21"/>
  <c r="O289" i="21"/>
  <c r="N289" i="21"/>
  <c r="P288" i="21"/>
  <c r="O288" i="21"/>
  <c r="N288" i="21"/>
  <c r="P287" i="21"/>
  <c r="O287" i="21"/>
  <c r="N287" i="21"/>
  <c r="P286" i="21"/>
  <c r="O286" i="21"/>
  <c r="N286" i="21"/>
  <c r="P285" i="21"/>
  <c r="O285" i="21"/>
  <c r="N285" i="21"/>
  <c r="P284" i="21"/>
  <c r="O284" i="21"/>
  <c r="N284" i="21"/>
  <c r="P283" i="21"/>
  <c r="O283" i="21"/>
  <c r="N283" i="21"/>
  <c r="P282" i="21"/>
  <c r="O282" i="21"/>
  <c r="N282" i="21"/>
  <c r="P281" i="21"/>
  <c r="O281" i="21"/>
  <c r="N281" i="21"/>
  <c r="P280" i="21"/>
  <c r="O280" i="21"/>
  <c r="N280" i="21"/>
  <c r="P279" i="21"/>
  <c r="O279" i="21"/>
  <c r="N279" i="21"/>
  <c r="P278" i="21"/>
  <c r="O278" i="21"/>
  <c r="N278" i="21"/>
  <c r="P277" i="21"/>
  <c r="O277" i="21"/>
  <c r="N277" i="21"/>
  <c r="P276" i="21"/>
  <c r="O276" i="21"/>
  <c r="N276" i="21"/>
  <c r="P275" i="21"/>
  <c r="O275" i="21"/>
  <c r="N275" i="21"/>
  <c r="P274" i="21"/>
  <c r="O274" i="21"/>
  <c r="N274" i="21"/>
  <c r="P273" i="21"/>
  <c r="O273" i="21"/>
  <c r="N273" i="21"/>
  <c r="P272" i="21"/>
  <c r="O272" i="21"/>
  <c r="N272" i="21"/>
  <c r="P271" i="21"/>
  <c r="O271" i="21"/>
  <c r="N271" i="21"/>
  <c r="P270" i="21"/>
  <c r="O270" i="21"/>
  <c r="N270" i="21"/>
  <c r="P269" i="21"/>
  <c r="O269" i="21"/>
  <c r="N269" i="21"/>
  <c r="P268" i="21"/>
  <c r="O268" i="21"/>
  <c r="N268" i="21"/>
  <c r="P267" i="21"/>
  <c r="O267" i="21"/>
  <c r="N267" i="21"/>
  <c r="P266" i="21"/>
  <c r="O266" i="21"/>
  <c r="N266" i="21"/>
  <c r="P265" i="21"/>
  <c r="O265" i="21"/>
  <c r="N265" i="21"/>
  <c r="P264" i="21"/>
  <c r="O264" i="21"/>
  <c r="N264" i="21"/>
  <c r="P263" i="21"/>
  <c r="O263" i="21"/>
  <c r="N263" i="21"/>
  <c r="P262" i="21"/>
  <c r="O262" i="21"/>
  <c r="N262" i="21"/>
  <c r="P261" i="21"/>
  <c r="O261" i="21"/>
  <c r="N261" i="21"/>
  <c r="P260" i="21"/>
  <c r="O260" i="21"/>
  <c r="N260" i="21"/>
  <c r="P259" i="21"/>
  <c r="O259" i="21"/>
  <c r="N259" i="21"/>
  <c r="P258" i="21"/>
  <c r="O258" i="21"/>
  <c r="N258" i="21"/>
  <c r="P257" i="21"/>
  <c r="O257" i="21"/>
  <c r="N257" i="21"/>
  <c r="P256" i="21"/>
  <c r="O256" i="21"/>
  <c r="N256" i="21"/>
  <c r="P255" i="21"/>
  <c r="O255" i="21"/>
  <c r="N255" i="21"/>
  <c r="P254" i="21"/>
  <c r="O254" i="21"/>
  <c r="N254" i="21"/>
  <c r="P253" i="21"/>
  <c r="O253" i="21"/>
  <c r="N253" i="21"/>
  <c r="P252" i="21"/>
  <c r="O252" i="21"/>
  <c r="N252" i="21"/>
  <c r="P251" i="21"/>
  <c r="O251" i="21"/>
  <c r="N251" i="21"/>
  <c r="P250" i="21"/>
  <c r="O250" i="21"/>
  <c r="N250" i="21"/>
  <c r="P249" i="21"/>
  <c r="O249" i="21"/>
  <c r="N249" i="21"/>
  <c r="P248" i="21"/>
  <c r="O248" i="21"/>
  <c r="N248" i="21"/>
  <c r="P247" i="21"/>
  <c r="O247" i="21"/>
  <c r="N247" i="21"/>
  <c r="P246" i="21"/>
  <c r="O246" i="21"/>
  <c r="N246" i="21"/>
  <c r="P245" i="21"/>
  <c r="O245" i="21"/>
  <c r="N245" i="21"/>
  <c r="P244" i="21"/>
  <c r="O244" i="21"/>
  <c r="N244" i="21"/>
  <c r="P243" i="21"/>
  <c r="O243" i="21"/>
  <c r="N243" i="21"/>
  <c r="P242" i="21"/>
  <c r="O242" i="21"/>
  <c r="N242" i="21"/>
  <c r="P241" i="21"/>
  <c r="O241" i="21"/>
  <c r="N241" i="21"/>
  <c r="P240" i="21"/>
  <c r="O240" i="21"/>
  <c r="N240" i="21"/>
  <c r="P239" i="21"/>
  <c r="O239" i="21"/>
  <c r="N239" i="21"/>
  <c r="P238" i="21"/>
  <c r="O238" i="21"/>
  <c r="N238" i="21"/>
  <c r="P237" i="21"/>
  <c r="O237" i="21"/>
  <c r="N237" i="21"/>
  <c r="P236" i="21"/>
  <c r="O236" i="21"/>
  <c r="N236" i="21"/>
  <c r="P235" i="21"/>
  <c r="O235" i="21"/>
  <c r="N235" i="21"/>
  <c r="P234" i="21"/>
  <c r="O234" i="21"/>
  <c r="N234" i="21"/>
  <c r="P233" i="21"/>
  <c r="O233" i="21"/>
  <c r="N233" i="21"/>
  <c r="P232" i="21"/>
  <c r="O232" i="21"/>
  <c r="N232" i="21"/>
  <c r="P231" i="21"/>
  <c r="O231" i="21"/>
  <c r="N231" i="21"/>
  <c r="P230" i="21"/>
  <c r="O230" i="21"/>
  <c r="N230" i="21"/>
  <c r="P229" i="21"/>
  <c r="O229" i="21"/>
  <c r="N229" i="21"/>
  <c r="P228" i="21"/>
  <c r="O228" i="21"/>
  <c r="N228" i="21"/>
  <c r="P227" i="21"/>
  <c r="O227" i="21"/>
  <c r="N227" i="21"/>
  <c r="P226" i="21"/>
  <c r="O226" i="21"/>
  <c r="N226" i="21"/>
  <c r="P225" i="21"/>
  <c r="O225" i="21"/>
  <c r="N225" i="21"/>
  <c r="P224" i="21"/>
  <c r="O224" i="21"/>
  <c r="N224" i="21"/>
  <c r="P223" i="21"/>
  <c r="O223" i="21"/>
  <c r="N223" i="21"/>
  <c r="P222" i="21"/>
  <c r="O222" i="21"/>
  <c r="N222" i="21"/>
  <c r="P221" i="21"/>
  <c r="O221" i="21"/>
  <c r="N221" i="21"/>
  <c r="P220" i="21"/>
  <c r="O220" i="21"/>
  <c r="N220" i="21"/>
  <c r="P219" i="21"/>
  <c r="O219" i="21"/>
  <c r="N219" i="21"/>
  <c r="P218" i="21"/>
  <c r="O218" i="21"/>
  <c r="N218" i="21"/>
  <c r="P217" i="21"/>
  <c r="O217" i="21"/>
  <c r="N217" i="21"/>
  <c r="P216" i="21"/>
  <c r="O216" i="21"/>
  <c r="N216" i="21"/>
  <c r="P215" i="21"/>
  <c r="O215" i="21"/>
  <c r="N215" i="21"/>
  <c r="P214" i="21"/>
  <c r="O214" i="21"/>
  <c r="N214" i="21"/>
  <c r="P213" i="21"/>
  <c r="O213" i="21"/>
  <c r="N213" i="21"/>
  <c r="P212" i="21"/>
  <c r="O212" i="21"/>
  <c r="N212" i="21"/>
  <c r="P211" i="21"/>
  <c r="O211" i="21"/>
  <c r="N211" i="21"/>
  <c r="P210" i="21"/>
  <c r="O210" i="21"/>
  <c r="N210" i="21"/>
  <c r="P209" i="21"/>
  <c r="O209" i="21"/>
  <c r="N209" i="21"/>
  <c r="P208" i="21"/>
  <c r="O208" i="21"/>
  <c r="N208" i="21"/>
  <c r="P207" i="21"/>
  <c r="O207" i="21"/>
  <c r="N207" i="21"/>
  <c r="P206" i="21"/>
  <c r="O206" i="21"/>
  <c r="N206" i="21"/>
  <c r="P205" i="21"/>
  <c r="O205" i="21"/>
  <c r="N205" i="21"/>
  <c r="P204" i="21"/>
  <c r="O204" i="21"/>
  <c r="N204" i="21"/>
  <c r="P203" i="21"/>
  <c r="O203" i="21"/>
  <c r="N203" i="21"/>
  <c r="P202" i="21"/>
  <c r="O202" i="21"/>
  <c r="N202" i="21"/>
  <c r="P201" i="21"/>
  <c r="O201" i="21"/>
  <c r="N201" i="21"/>
  <c r="P200" i="21"/>
  <c r="O200" i="21"/>
  <c r="N200" i="21"/>
  <c r="P199" i="21"/>
  <c r="O199" i="21"/>
  <c r="N199" i="21"/>
  <c r="P198" i="21"/>
  <c r="O198" i="21"/>
  <c r="N198" i="21"/>
  <c r="P197" i="21"/>
  <c r="O197" i="21"/>
  <c r="N197" i="21"/>
  <c r="P196" i="21"/>
  <c r="O196" i="21"/>
  <c r="N196" i="21"/>
  <c r="P195" i="21"/>
  <c r="O195" i="21"/>
  <c r="N195" i="21"/>
  <c r="P194" i="21"/>
  <c r="O194" i="21"/>
  <c r="N194" i="21"/>
  <c r="P193" i="21"/>
  <c r="O193" i="21"/>
  <c r="N193" i="21"/>
  <c r="P192" i="21"/>
  <c r="O192" i="21"/>
  <c r="N192" i="21"/>
  <c r="P191" i="21"/>
  <c r="O191" i="21"/>
  <c r="N191" i="21"/>
  <c r="P190" i="21"/>
  <c r="O190" i="21"/>
  <c r="N190" i="21"/>
  <c r="P189" i="21"/>
  <c r="O189" i="21"/>
  <c r="N189" i="21"/>
  <c r="P188" i="21"/>
  <c r="O188" i="21"/>
  <c r="N188" i="21"/>
  <c r="P187" i="21"/>
  <c r="O187" i="21"/>
  <c r="N187" i="21"/>
  <c r="P186" i="21"/>
  <c r="O186" i="21"/>
  <c r="N186" i="21"/>
  <c r="P185" i="21"/>
  <c r="O185" i="21"/>
  <c r="N185" i="21"/>
  <c r="P184" i="21"/>
  <c r="O184" i="21"/>
  <c r="N184" i="21"/>
  <c r="P183" i="21"/>
  <c r="O183" i="21"/>
  <c r="N183" i="21"/>
  <c r="P182" i="21"/>
  <c r="O182" i="21"/>
  <c r="N182" i="21"/>
  <c r="P181" i="21"/>
  <c r="O181" i="21"/>
  <c r="N181" i="21"/>
  <c r="P180" i="21"/>
  <c r="O180" i="21"/>
  <c r="N180" i="21"/>
  <c r="P179" i="21"/>
  <c r="O179" i="21"/>
  <c r="N179" i="21"/>
  <c r="P178" i="21"/>
  <c r="O178" i="21"/>
  <c r="N178" i="21"/>
  <c r="P177" i="21"/>
  <c r="O177" i="21"/>
  <c r="N177" i="21"/>
  <c r="P176" i="21"/>
  <c r="O176" i="21"/>
  <c r="N176" i="21"/>
  <c r="P175" i="21"/>
  <c r="O175" i="21"/>
  <c r="N175" i="21"/>
  <c r="P174" i="21"/>
  <c r="O174" i="21"/>
  <c r="N174" i="21"/>
  <c r="P173" i="21"/>
  <c r="O173" i="21"/>
  <c r="N173" i="21"/>
  <c r="P172" i="21"/>
  <c r="O172" i="21"/>
  <c r="N172" i="21"/>
  <c r="P171" i="21"/>
  <c r="O171" i="21"/>
  <c r="N171" i="21"/>
  <c r="P170" i="21"/>
  <c r="O170" i="21"/>
  <c r="N170" i="21"/>
  <c r="P169" i="21"/>
  <c r="O169" i="21"/>
  <c r="N169" i="21"/>
  <c r="P168" i="21"/>
  <c r="O168" i="21"/>
  <c r="N168" i="21"/>
  <c r="P167" i="21"/>
  <c r="O167" i="21"/>
  <c r="N167" i="21"/>
  <c r="P166" i="21"/>
  <c r="O166" i="21"/>
  <c r="N166" i="21"/>
  <c r="P165" i="21"/>
  <c r="O165" i="21"/>
  <c r="N165" i="21"/>
  <c r="P164" i="21"/>
  <c r="O164" i="21"/>
  <c r="N164" i="21"/>
  <c r="P163" i="21"/>
  <c r="O163" i="21"/>
  <c r="N163" i="21"/>
  <c r="P162" i="21"/>
  <c r="O162" i="21"/>
  <c r="N162" i="21"/>
  <c r="P161" i="21"/>
  <c r="O161" i="21"/>
  <c r="N161" i="21"/>
  <c r="P160" i="21"/>
  <c r="O160" i="21"/>
  <c r="N160" i="21"/>
  <c r="P159" i="21"/>
  <c r="O159" i="21"/>
  <c r="N159" i="21"/>
  <c r="P158" i="21"/>
  <c r="O158" i="21"/>
  <c r="N158" i="21"/>
  <c r="P157" i="21"/>
  <c r="O157" i="21"/>
  <c r="N157" i="21"/>
  <c r="P156" i="21"/>
  <c r="O156" i="21"/>
  <c r="N156" i="21"/>
  <c r="P155" i="21"/>
  <c r="O155" i="21"/>
  <c r="N155" i="21"/>
  <c r="P154" i="21"/>
  <c r="O154" i="21"/>
  <c r="N154" i="21"/>
  <c r="P153" i="21"/>
  <c r="O153" i="21"/>
  <c r="N153" i="21"/>
  <c r="P152" i="21"/>
  <c r="O152" i="21"/>
  <c r="N152" i="21"/>
  <c r="P151" i="21"/>
  <c r="O151" i="21"/>
  <c r="N151" i="21"/>
  <c r="P150" i="21"/>
  <c r="O150" i="21"/>
  <c r="N150" i="21"/>
  <c r="P149" i="21"/>
  <c r="O149" i="21"/>
  <c r="N149" i="21"/>
  <c r="P148" i="21"/>
  <c r="O148" i="21"/>
  <c r="N148" i="21"/>
  <c r="P147" i="21"/>
  <c r="O147" i="21"/>
  <c r="N147" i="21"/>
  <c r="P146" i="21"/>
  <c r="O146" i="21"/>
  <c r="N146" i="21"/>
  <c r="P145" i="21"/>
  <c r="O145" i="21"/>
  <c r="N145" i="21"/>
  <c r="P144" i="21"/>
  <c r="O144" i="21"/>
  <c r="N144" i="21"/>
  <c r="P143" i="21"/>
  <c r="O143" i="21"/>
  <c r="N143" i="21"/>
  <c r="P142" i="21"/>
  <c r="O142" i="21"/>
  <c r="N142" i="21"/>
  <c r="P141" i="21"/>
  <c r="O141" i="21"/>
  <c r="N141" i="21"/>
  <c r="P140" i="21"/>
  <c r="O140" i="21"/>
  <c r="N140" i="21"/>
  <c r="P139" i="21"/>
  <c r="O139" i="21"/>
  <c r="N139" i="21"/>
  <c r="P138" i="21"/>
  <c r="O138" i="21"/>
  <c r="N138" i="21"/>
  <c r="P137" i="21"/>
  <c r="O137" i="21"/>
  <c r="N137" i="21"/>
  <c r="P136" i="21"/>
  <c r="O136" i="21"/>
  <c r="N136" i="21"/>
  <c r="P135" i="21"/>
  <c r="O135" i="21"/>
  <c r="N135" i="21"/>
  <c r="P134" i="21"/>
  <c r="O134" i="21"/>
  <c r="N134" i="21"/>
  <c r="P133" i="21"/>
  <c r="O133" i="21"/>
  <c r="N133" i="21"/>
  <c r="P132" i="21"/>
  <c r="O132" i="21"/>
  <c r="N132" i="21"/>
  <c r="P131" i="21"/>
  <c r="O131" i="21"/>
  <c r="N131" i="21"/>
  <c r="P130" i="21"/>
  <c r="O130" i="21"/>
  <c r="N130" i="21"/>
  <c r="P129" i="21"/>
  <c r="O129" i="21"/>
  <c r="N129" i="21"/>
  <c r="P128" i="21"/>
  <c r="O128" i="21"/>
  <c r="N128" i="21"/>
  <c r="P127" i="21"/>
  <c r="O127" i="21"/>
  <c r="N127" i="21"/>
  <c r="P126" i="21"/>
  <c r="O126" i="21"/>
  <c r="N126" i="21"/>
  <c r="P125" i="21"/>
  <c r="O125" i="21"/>
  <c r="N125" i="21"/>
  <c r="P124" i="21"/>
  <c r="O124" i="21"/>
  <c r="N124" i="21"/>
  <c r="P123" i="21"/>
  <c r="O123" i="21"/>
  <c r="N123" i="21"/>
  <c r="P122" i="21"/>
  <c r="O122" i="21"/>
  <c r="N122" i="21"/>
  <c r="P121" i="21"/>
  <c r="O121" i="21"/>
  <c r="N121" i="21"/>
  <c r="P120" i="21"/>
  <c r="O120" i="21"/>
  <c r="N120" i="21"/>
  <c r="P119" i="21"/>
  <c r="O119" i="21"/>
  <c r="N119" i="21"/>
  <c r="P118" i="21"/>
  <c r="O118" i="21"/>
  <c r="N118" i="21"/>
  <c r="P117" i="21"/>
  <c r="O117" i="21"/>
  <c r="N117" i="21"/>
  <c r="P116" i="21"/>
  <c r="O116" i="21"/>
  <c r="N116" i="21"/>
  <c r="P115" i="21"/>
  <c r="O115" i="21"/>
  <c r="N115" i="21"/>
  <c r="P114" i="21"/>
  <c r="O114" i="21"/>
  <c r="N114" i="21"/>
  <c r="P113" i="21"/>
  <c r="O113" i="21"/>
  <c r="N113" i="21"/>
  <c r="P112" i="21"/>
  <c r="O112" i="21"/>
  <c r="N112" i="21"/>
  <c r="P111" i="21"/>
  <c r="O111" i="21"/>
  <c r="N111" i="21"/>
  <c r="P110" i="21"/>
  <c r="O110" i="21"/>
  <c r="N110" i="21"/>
  <c r="P109" i="21"/>
  <c r="O109" i="21"/>
  <c r="N109" i="21"/>
  <c r="P108" i="21"/>
  <c r="O108" i="21"/>
  <c r="N108" i="21"/>
  <c r="P107" i="21"/>
  <c r="O107" i="21"/>
  <c r="N107" i="21"/>
  <c r="P106" i="21"/>
  <c r="O106" i="21"/>
  <c r="N106" i="21"/>
  <c r="P105" i="21"/>
  <c r="O105" i="21"/>
  <c r="N105" i="21"/>
  <c r="P104" i="21"/>
  <c r="O104" i="21"/>
  <c r="N104" i="21"/>
  <c r="P103" i="21"/>
  <c r="O103" i="21"/>
  <c r="N103" i="21"/>
  <c r="P102" i="21"/>
  <c r="O102" i="21"/>
  <c r="N102" i="21"/>
  <c r="P101" i="21"/>
  <c r="O101" i="21"/>
  <c r="N101" i="21"/>
  <c r="P100" i="21"/>
  <c r="O100" i="21"/>
  <c r="N100" i="21"/>
  <c r="P99" i="21"/>
  <c r="O99" i="21"/>
  <c r="N99" i="21"/>
  <c r="P98" i="21"/>
  <c r="O98" i="21"/>
  <c r="N98" i="21"/>
  <c r="P97" i="21"/>
  <c r="O97" i="21"/>
  <c r="N97" i="21"/>
  <c r="P96" i="21"/>
  <c r="O96" i="21"/>
  <c r="N96" i="21"/>
  <c r="P95" i="21"/>
  <c r="O95" i="21"/>
  <c r="N95" i="21"/>
  <c r="P94" i="21"/>
  <c r="O94" i="21"/>
  <c r="N94" i="21"/>
  <c r="P93" i="21"/>
  <c r="O93" i="21"/>
  <c r="N93" i="21"/>
  <c r="P92" i="21"/>
  <c r="O92" i="21"/>
  <c r="N92" i="21"/>
  <c r="P91" i="21"/>
  <c r="O91" i="21"/>
  <c r="N91" i="21"/>
  <c r="P90" i="21"/>
  <c r="O90" i="21"/>
  <c r="N90" i="21"/>
  <c r="P89" i="21"/>
  <c r="O89" i="21"/>
  <c r="N89" i="21"/>
  <c r="P88" i="21"/>
  <c r="O88" i="21"/>
  <c r="N88" i="21"/>
  <c r="P87" i="21"/>
  <c r="O87" i="21"/>
  <c r="N87" i="21"/>
  <c r="P86" i="21"/>
  <c r="O86" i="21"/>
  <c r="N86" i="21"/>
  <c r="P85" i="21"/>
  <c r="O85" i="21"/>
  <c r="N85" i="21"/>
  <c r="P84" i="21"/>
  <c r="O84" i="21"/>
  <c r="N84" i="21"/>
  <c r="P83" i="21"/>
  <c r="O83" i="21"/>
  <c r="N83" i="21"/>
  <c r="P82" i="21"/>
  <c r="O82" i="21"/>
  <c r="N82" i="21"/>
  <c r="P81" i="21"/>
  <c r="O81" i="21"/>
  <c r="N81" i="21"/>
  <c r="P80" i="21"/>
  <c r="O80" i="21"/>
  <c r="N80" i="21"/>
  <c r="P79" i="21"/>
  <c r="O79" i="21"/>
  <c r="N79" i="21"/>
  <c r="P78" i="21"/>
  <c r="O78" i="21"/>
  <c r="N78" i="21"/>
  <c r="P77" i="21"/>
  <c r="O77" i="21"/>
  <c r="N77" i="21"/>
  <c r="P76" i="21"/>
  <c r="O76" i="21"/>
  <c r="N76" i="21"/>
  <c r="P75" i="21"/>
  <c r="O75" i="21"/>
  <c r="N75" i="21"/>
  <c r="P74" i="21"/>
  <c r="O74" i="21"/>
  <c r="N74" i="21"/>
  <c r="P73" i="21"/>
  <c r="O73" i="21"/>
  <c r="N73" i="21"/>
  <c r="P72" i="21"/>
  <c r="O72" i="21"/>
  <c r="N72" i="21"/>
  <c r="P71" i="21"/>
  <c r="O71" i="21"/>
  <c r="N71" i="21"/>
  <c r="P70" i="21"/>
  <c r="O70" i="21"/>
  <c r="N70" i="21"/>
  <c r="P69" i="21"/>
  <c r="O69" i="21"/>
  <c r="N69" i="21"/>
  <c r="P68" i="21"/>
  <c r="O68" i="21"/>
  <c r="N68" i="21"/>
  <c r="P67" i="21"/>
  <c r="O67" i="21"/>
  <c r="N67" i="21"/>
  <c r="P66" i="21"/>
  <c r="O66" i="21"/>
  <c r="N66" i="21"/>
  <c r="P65" i="21"/>
  <c r="O65" i="21"/>
  <c r="N65" i="21"/>
  <c r="P64" i="21"/>
  <c r="O64" i="21"/>
  <c r="N64" i="21"/>
  <c r="P63" i="21"/>
  <c r="O63" i="21"/>
  <c r="N63" i="21"/>
  <c r="P62" i="21"/>
  <c r="O62" i="21"/>
  <c r="N62" i="21"/>
  <c r="P61" i="21"/>
  <c r="O61" i="21"/>
  <c r="N61" i="21"/>
  <c r="P60" i="21"/>
  <c r="O60" i="21"/>
  <c r="N60" i="21"/>
  <c r="P59" i="21"/>
  <c r="O59" i="21"/>
  <c r="N59" i="21"/>
  <c r="P58" i="21"/>
  <c r="O58" i="21"/>
  <c r="N58" i="21"/>
  <c r="P57" i="21"/>
  <c r="O57" i="21"/>
  <c r="N57" i="21"/>
  <c r="P56" i="21"/>
  <c r="O56" i="21"/>
  <c r="N56" i="21"/>
  <c r="P55" i="21"/>
  <c r="O55" i="21"/>
  <c r="N55" i="21"/>
  <c r="P54" i="21"/>
  <c r="O54" i="21"/>
  <c r="N54" i="21"/>
  <c r="P53" i="21"/>
  <c r="O53" i="21"/>
  <c r="N53" i="21"/>
  <c r="P52" i="21"/>
  <c r="O52" i="21"/>
  <c r="N52" i="21"/>
  <c r="P51" i="21"/>
  <c r="O51" i="21"/>
  <c r="N51" i="21"/>
  <c r="P50" i="21"/>
  <c r="O50" i="21"/>
  <c r="N50" i="21"/>
  <c r="P49" i="21"/>
  <c r="O49" i="21"/>
  <c r="N49" i="21"/>
  <c r="P48" i="21"/>
  <c r="O48" i="21"/>
  <c r="N48" i="21"/>
  <c r="P47" i="21"/>
  <c r="O47" i="21"/>
  <c r="N47" i="21"/>
  <c r="P46" i="21"/>
  <c r="O46" i="21"/>
  <c r="N46" i="21"/>
  <c r="P45" i="21"/>
  <c r="O45" i="21"/>
  <c r="N45" i="21"/>
  <c r="P44" i="21"/>
  <c r="O44" i="21"/>
  <c r="N44" i="21"/>
  <c r="P43" i="21"/>
  <c r="O43" i="21"/>
  <c r="N43" i="21"/>
  <c r="P42" i="21"/>
  <c r="O42" i="21"/>
  <c r="N42" i="21"/>
  <c r="P41" i="21"/>
  <c r="O41" i="21"/>
  <c r="N41" i="21"/>
  <c r="P40" i="21"/>
  <c r="O40" i="21"/>
  <c r="N40" i="21"/>
  <c r="P39" i="21"/>
  <c r="O39" i="21"/>
  <c r="N39" i="21"/>
  <c r="P38" i="21"/>
  <c r="O38" i="21"/>
  <c r="N38" i="21"/>
  <c r="P37" i="21"/>
  <c r="O37" i="21"/>
  <c r="N37" i="21"/>
  <c r="P36" i="21"/>
  <c r="O36" i="21"/>
  <c r="N36" i="21"/>
  <c r="P35" i="21"/>
  <c r="O35" i="21"/>
  <c r="N35" i="21"/>
  <c r="P34" i="21"/>
  <c r="O34" i="21"/>
  <c r="N34" i="21"/>
  <c r="P33" i="21"/>
  <c r="O33" i="21"/>
  <c r="N33" i="21"/>
  <c r="P32" i="21"/>
  <c r="O32" i="21"/>
  <c r="N32" i="21"/>
  <c r="P31" i="21"/>
  <c r="O31" i="21"/>
  <c r="N31" i="21"/>
  <c r="P30" i="21"/>
  <c r="O30" i="21"/>
  <c r="N30" i="21"/>
  <c r="P29" i="21"/>
  <c r="O29" i="21"/>
  <c r="N29" i="21"/>
  <c r="P28" i="21"/>
  <c r="O28" i="21"/>
  <c r="N28" i="21"/>
  <c r="P27" i="21"/>
  <c r="O27" i="21"/>
  <c r="N27" i="21"/>
  <c r="P26" i="21"/>
  <c r="O26" i="21"/>
  <c r="N26" i="21"/>
  <c r="P25" i="21"/>
  <c r="O25" i="21"/>
  <c r="N25" i="21"/>
  <c r="P24" i="21"/>
  <c r="O24" i="21"/>
  <c r="N24" i="21"/>
  <c r="P23" i="21"/>
  <c r="O23" i="21"/>
  <c r="N23" i="21"/>
  <c r="P22" i="21"/>
  <c r="O22" i="21"/>
  <c r="N22" i="21"/>
  <c r="P21" i="21"/>
  <c r="O21" i="21"/>
  <c r="N21" i="21"/>
  <c r="P20" i="21"/>
  <c r="O20" i="21"/>
  <c r="N20" i="21"/>
  <c r="P19" i="21"/>
  <c r="O19" i="21"/>
  <c r="N19" i="21"/>
  <c r="P18" i="21"/>
  <c r="O18" i="21"/>
  <c r="N18" i="21"/>
  <c r="P17" i="21"/>
  <c r="O17" i="21"/>
  <c r="N17" i="21"/>
  <c r="P16" i="21"/>
  <c r="O16" i="21"/>
  <c r="N16" i="21"/>
  <c r="P15" i="21"/>
  <c r="O15" i="21"/>
  <c r="N15" i="21"/>
  <c r="P14" i="21"/>
  <c r="O14" i="21"/>
  <c r="N14" i="21"/>
  <c r="P13" i="21"/>
  <c r="O13" i="21"/>
  <c r="N13" i="21"/>
  <c r="P12" i="21"/>
  <c r="O12" i="21"/>
  <c r="N12" i="21"/>
  <c r="P11" i="21"/>
  <c r="O11" i="21"/>
  <c r="N11" i="21"/>
  <c r="P10" i="21"/>
  <c r="O10" i="21"/>
  <c r="N10" i="21"/>
  <c r="P9" i="21"/>
  <c r="O9" i="21"/>
  <c r="N9" i="21"/>
  <c r="L1" i="1"/>
  <c r="K9" i="21" l="1"/>
  <c r="A11" i="21"/>
  <c r="B10" i="21"/>
  <c r="K10" i="21" s="1"/>
  <c r="C10" i="21"/>
  <c r="K1" i="1"/>
  <c r="J1" i="1"/>
  <c r="A12" i="21" l="1"/>
  <c r="B11" i="21"/>
  <c r="K11" i="21" s="1"/>
  <c r="C11" i="2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6" i="1"/>
  <c r="A13" i="21" l="1"/>
  <c r="B12" i="21"/>
  <c r="K12" i="21" s="1"/>
  <c r="C12" i="21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S261" i="17"/>
  <c r="S262" i="17"/>
  <c r="S263" i="17"/>
  <c r="S264" i="17"/>
  <c r="S265" i="17"/>
  <c r="S266" i="17"/>
  <c r="S267" i="17"/>
  <c r="S268" i="17"/>
  <c r="S269" i="17"/>
  <c r="S270" i="17"/>
  <c r="S271" i="17"/>
  <c r="S272" i="17"/>
  <c r="S273" i="17"/>
  <c r="S274" i="17"/>
  <c r="S275" i="17"/>
  <c r="S276" i="17"/>
  <c r="S277" i="17"/>
  <c r="S278" i="17"/>
  <c r="S279" i="17"/>
  <c r="S280" i="17"/>
  <c r="S281" i="17"/>
  <c r="S282" i="17"/>
  <c r="S283" i="17"/>
  <c r="S284" i="17"/>
  <c r="S285" i="17"/>
  <c r="S286" i="17"/>
  <c r="S287" i="17"/>
  <c r="S288" i="17"/>
  <c r="S289" i="17"/>
  <c r="S290" i="17"/>
  <c r="S291" i="17"/>
  <c r="S292" i="17"/>
  <c r="S293" i="17"/>
  <c r="S294" i="17"/>
  <c r="S295" i="17"/>
  <c r="S296" i="17"/>
  <c r="S297" i="17"/>
  <c r="S298" i="17"/>
  <c r="S299" i="17"/>
  <c r="S300" i="17"/>
  <c r="S301" i="17"/>
  <c r="S302" i="17"/>
  <c r="S303" i="17"/>
  <c r="S304" i="17"/>
  <c r="S305" i="17"/>
  <c r="S306" i="17"/>
  <c r="S307" i="17"/>
  <c r="S308" i="17"/>
  <c r="S309" i="17"/>
  <c r="S310" i="17"/>
  <c r="S311" i="17"/>
  <c r="S312" i="17"/>
  <c r="S313" i="17"/>
  <c r="S314" i="17"/>
  <c r="S315" i="17"/>
  <c r="S316" i="17"/>
  <c r="S317" i="17"/>
  <c r="S318" i="17"/>
  <c r="S319" i="17"/>
  <c r="S320" i="17"/>
  <c r="S321" i="17"/>
  <c r="S322" i="17"/>
  <c r="S323" i="17"/>
  <c r="S324" i="17"/>
  <c r="S325" i="17"/>
  <c r="S326" i="17"/>
  <c r="S327" i="17"/>
  <c r="S328" i="17"/>
  <c r="S329" i="17"/>
  <c r="S330" i="17"/>
  <c r="S331" i="17"/>
  <c r="S332" i="17"/>
  <c r="S333" i="17"/>
  <c r="S334" i="17"/>
  <c r="S335" i="17"/>
  <c r="S336" i="17"/>
  <c r="S337" i="17"/>
  <c r="S338" i="17"/>
  <c r="S339" i="17"/>
  <c r="S340" i="17"/>
  <c r="S341" i="17"/>
  <c r="S342" i="17"/>
  <c r="S343" i="17"/>
  <c r="S344" i="17"/>
  <c r="S345" i="17"/>
  <c r="S346" i="17"/>
  <c r="S347" i="17"/>
  <c r="S348" i="17"/>
  <c r="S349" i="17"/>
  <c r="S350" i="17"/>
  <c r="S351" i="17"/>
  <c r="S352" i="17"/>
  <c r="S353" i="17"/>
  <c r="S354" i="17"/>
  <c r="S355" i="17"/>
  <c r="S356" i="17"/>
  <c r="S357" i="17"/>
  <c r="S358" i="17"/>
  <c r="S359" i="17"/>
  <c r="S360" i="17"/>
  <c r="S361" i="17"/>
  <c r="S362" i="17"/>
  <c r="S363" i="17"/>
  <c r="S364" i="17"/>
  <c r="S365" i="17"/>
  <c r="S366" i="17"/>
  <c r="S367" i="17"/>
  <c r="S368" i="17"/>
  <c r="S369" i="17"/>
  <c r="S370" i="17"/>
  <c r="S371" i="17"/>
  <c r="S372" i="17"/>
  <c r="S373" i="17"/>
  <c r="S374" i="17"/>
  <c r="S375" i="17"/>
  <c r="S376" i="17"/>
  <c r="S377" i="17"/>
  <c r="S378" i="17"/>
  <c r="S379" i="17"/>
  <c r="S380" i="17"/>
  <c r="S381" i="17"/>
  <c r="S382" i="17"/>
  <c r="S383" i="17"/>
  <c r="S384" i="17"/>
  <c r="S385" i="17"/>
  <c r="S386" i="17"/>
  <c r="S387" i="17"/>
  <c r="S388" i="17"/>
  <c r="S389" i="17"/>
  <c r="S390" i="17"/>
  <c r="S391" i="17"/>
  <c r="S392" i="17"/>
  <c r="S393" i="17"/>
  <c r="S394" i="17"/>
  <c r="S395" i="17"/>
  <c r="S396" i="17"/>
  <c r="S397" i="17"/>
  <c r="S398" i="17"/>
  <c r="S399" i="17"/>
  <c r="S400" i="17"/>
  <c r="S401" i="17"/>
  <c r="S402" i="17"/>
  <c r="S403" i="17"/>
  <c r="S404" i="17"/>
  <c r="S405" i="17"/>
  <c r="S406" i="17"/>
  <c r="S407" i="17"/>
  <c r="S408" i="17"/>
  <c r="S409" i="17"/>
  <c r="S410" i="17"/>
  <c r="S411" i="17"/>
  <c r="S412" i="17"/>
  <c r="S413" i="17"/>
  <c r="S414" i="17"/>
  <c r="S415" i="17"/>
  <c r="S416" i="17"/>
  <c r="S417" i="17"/>
  <c r="S418" i="17"/>
  <c r="S419" i="17"/>
  <c r="S420" i="17"/>
  <c r="S421" i="17"/>
  <c r="S422" i="17"/>
  <c r="S423" i="17"/>
  <c r="S424" i="17"/>
  <c r="S425" i="17"/>
  <c r="S426" i="17"/>
  <c r="S427" i="17"/>
  <c r="S428" i="17"/>
  <c r="S429" i="17"/>
  <c r="S430" i="17"/>
  <c r="S431" i="17"/>
  <c r="S432" i="17"/>
  <c r="S433" i="17"/>
  <c r="S434" i="17"/>
  <c r="S435" i="17"/>
  <c r="S436" i="17"/>
  <c r="S437" i="17"/>
  <c r="S438" i="17"/>
  <c r="S439" i="17"/>
  <c r="S440" i="17"/>
  <c r="S441" i="17"/>
  <c r="S442" i="17"/>
  <c r="S443" i="17"/>
  <c r="S444" i="17"/>
  <c r="S445" i="17"/>
  <c r="S446" i="17"/>
  <c r="S447" i="17"/>
  <c r="S448" i="17"/>
  <c r="S449" i="17"/>
  <c r="S450" i="17"/>
  <c r="S451" i="17"/>
  <c r="S452" i="17"/>
  <c r="S453" i="17"/>
  <c r="S454" i="17"/>
  <c r="S455" i="17"/>
  <c r="S456" i="17"/>
  <c r="S457" i="17"/>
  <c r="S458" i="17"/>
  <c r="S459" i="17"/>
  <c r="S460" i="17"/>
  <c r="S461" i="17"/>
  <c r="S462" i="17"/>
  <c r="S463" i="17"/>
  <c r="S464" i="17"/>
  <c r="S465" i="17"/>
  <c r="S466" i="17"/>
  <c r="S467" i="17"/>
  <c r="S468" i="17"/>
  <c r="S469" i="17"/>
  <c r="S470" i="17"/>
  <c r="S471" i="17"/>
  <c r="S472" i="17"/>
  <c r="S473" i="17"/>
  <c r="S474" i="17"/>
  <c r="S475" i="17"/>
  <c r="S476" i="17"/>
  <c r="S477" i="17"/>
  <c r="S478" i="17"/>
  <c r="S479" i="17"/>
  <c r="S480" i="17"/>
  <c r="S481" i="17"/>
  <c r="S482" i="17"/>
  <c r="S483" i="17"/>
  <c r="S484" i="17"/>
  <c r="S485" i="17"/>
  <c r="S486" i="17"/>
  <c r="S487" i="17"/>
  <c r="S488" i="17"/>
  <c r="S489" i="17"/>
  <c r="S490" i="17"/>
  <c r="S491" i="17"/>
  <c r="S492" i="17"/>
  <c r="S493" i="17"/>
  <c r="S494" i="17"/>
  <c r="S495" i="17"/>
  <c r="S496" i="17"/>
  <c r="S497" i="17"/>
  <c r="S498" i="17"/>
  <c r="S499" i="17"/>
  <c r="S500" i="17"/>
  <c r="S501" i="17"/>
  <c r="S502" i="17"/>
  <c r="S503" i="17"/>
  <c r="S504" i="17"/>
  <c r="S505" i="17"/>
  <c r="S506" i="17"/>
  <c r="S507" i="17"/>
  <c r="S508" i="17"/>
  <c r="S509" i="17"/>
  <c r="S510" i="17"/>
  <c r="S511" i="17"/>
  <c r="S512" i="17"/>
  <c r="S513" i="17"/>
  <c r="S514" i="17"/>
  <c r="S515" i="17"/>
  <c r="S516" i="17"/>
  <c r="S517" i="17"/>
  <c r="S518" i="17"/>
  <c r="S519" i="17"/>
  <c r="S520" i="17"/>
  <c r="S521" i="17"/>
  <c r="S522" i="17"/>
  <c r="S523" i="17"/>
  <c r="S524" i="17"/>
  <c r="S525" i="17"/>
  <c r="S526" i="17"/>
  <c r="S527" i="17"/>
  <c r="S528" i="17"/>
  <c r="S529" i="17"/>
  <c r="S530" i="17"/>
  <c r="S531" i="17"/>
  <c r="S532" i="17"/>
  <c r="S533" i="17"/>
  <c r="S534" i="17"/>
  <c r="S535" i="17"/>
  <c r="S536" i="17"/>
  <c r="S537" i="17"/>
  <c r="S538" i="17"/>
  <c r="S539" i="17"/>
  <c r="S540" i="17"/>
  <c r="S541" i="17"/>
  <c r="S542" i="17"/>
  <c r="S543" i="17"/>
  <c r="S544" i="17"/>
  <c r="S545" i="17"/>
  <c r="S546" i="17"/>
  <c r="S547" i="17"/>
  <c r="S548" i="17"/>
  <c r="S549" i="17"/>
  <c r="S550" i="17"/>
  <c r="S551" i="17"/>
  <c r="S552" i="17"/>
  <c r="S553" i="17"/>
  <c r="S554" i="17"/>
  <c r="S555" i="17"/>
  <c r="S556" i="17"/>
  <c r="S557" i="17"/>
  <c r="S558" i="17"/>
  <c r="S559" i="17"/>
  <c r="S560" i="17"/>
  <c r="S561" i="17"/>
  <c r="S562" i="17"/>
  <c r="S563" i="17"/>
  <c r="S564" i="17"/>
  <c r="S565" i="17"/>
  <c r="S566" i="17"/>
  <c r="S567" i="17"/>
  <c r="S568" i="17"/>
  <c r="S569" i="17"/>
  <c r="S570" i="17"/>
  <c r="S571" i="17"/>
  <c r="S572" i="17"/>
  <c r="S573" i="17"/>
  <c r="S574" i="17"/>
  <c r="S575" i="17"/>
  <c r="S576" i="17"/>
  <c r="S577" i="17"/>
  <c r="S578" i="17"/>
  <c r="S579" i="17"/>
  <c r="S580" i="17"/>
  <c r="S581" i="17"/>
  <c r="S582" i="17"/>
  <c r="S583" i="17"/>
  <c r="S584" i="17"/>
  <c r="S585" i="17"/>
  <c r="S586" i="17"/>
  <c r="S587" i="17"/>
  <c r="S588" i="17"/>
  <c r="S589" i="17"/>
  <c r="S590" i="17"/>
  <c r="S591" i="17"/>
  <c r="S592" i="17"/>
  <c r="S593" i="17"/>
  <c r="S594" i="17"/>
  <c r="S595" i="17"/>
  <c r="S596" i="17"/>
  <c r="S597" i="17"/>
  <c r="S598" i="17"/>
  <c r="S599" i="17"/>
  <c r="S600" i="17"/>
  <c r="S601" i="17"/>
  <c r="S602" i="17"/>
  <c r="S603" i="17"/>
  <c r="S604" i="17"/>
  <c r="S605" i="17"/>
  <c r="S606" i="17"/>
  <c r="S607" i="17"/>
  <c r="S608" i="17"/>
  <c r="S609" i="17"/>
  <c r="S610" i="17"/>
  <c r="S611" i="17"/>
  <c r="S612" i="17"/>
  <c r="S613" i="17"/>
  <c r="S614" i="17"/>
  <c r="S615" i="17"/>
  <c r="S616" i="17"/>
  <c r="S617" i="17"/>
  <c r="S618" i="17"/>
  <c r="S619" i="17"/>
  <c r="S620" i="17"/>
  <c r="S621" i="17"/>
  <c r="S622" i="17"/>
  <c r="S623" i="17"/>
  <c r="S624" i="17"/>
  <c r="S625" i="17"/>
  <c r="S626" i="17"/>
  <c r="S627" i="17"/>
  <c r="S628" i="17"/>
  <c r="S629" i="17"/>
  <c r="S630" i="17"/>
  <c r="S631" i="17"/>
  <c r="S632" i="17"/>
  <c r="S633" i="17"/>
  <c r="S634" i="17"/>
  <c r="S635" i="17"/>
  <c r="S636" i="17"/>
  <c r="S637" i="17"/>
  <c r="S638" i="17"/>
  <c r="S639" i="17"/>
  <c r="S640" i="17"/>
  <c r="S641" i="17"/>
  <c r="S642" i="17"/>
  <c r="S643" i="17"/>
  <c r="S644" i="17"/>
  <c r="S645" i="17"/>
  <c r="S646" i="17"/>
  <c r="S647" i="17"/>
  <c r="S648" i="17"/>
  <c r="S649" i="17"/>
  <c r="S650" i="17"/>
  <c r="S651" i="17"/>
  <c r="S652" i="17"/>
  <c r="S653" i="17"/>
  <c r="S654" i="17"/>
  <c r="S655" i="17"/>
  <c r="S656" i="17"/>
  <c r="S657" i="17"/>
  <c r="S658" i="17"/>
  <c r="S659" i="17"/>
  <c r="S660" i="17"/>
  <c r="S661" i="17"/>
  <c r="S662" i="17"/>
  <c r="S663" i="17"/>
  <c r="S664" i="17"/>
  <c r="S665" i="17"/>
  <c r="S666" i="17"/>
  <c r="S667" i="17"/>
  <c r="S668" i="17"/>
  <c r="S669" i="17"/>
  <c r="S670" i="17"/>
  <c r="S671" i="17"/>
  <c r="S672" i="17"/>
  <c r="S673" i="17"/>
  <c r="S674" i="17"/>
  <c r="S675" i="17"/>
  <c r="S676" i="17"/>
  <c r="S677" i="17"/>
  <c r="S678" i="17"/>
  <c r="S679" i="17"/>
  <c r="S680" i="17"/>
  <c r="S681" i="17"/>
  <c r="S682" i="17"/>
  <c r="S683" i="17"/>
  <c r="S684" i="17"/>
  <c r="S685" i="17"/>
  <c r="S686" i="17"/>
  <c r="S687" i="17"/>
  <c r="S688" i="17"/>
  <c r="S689" i="17"/>
  <c r="S690" i="17"/>
  <c r="S691" i="17"/>
  <c r="S692" i="17"/>
  <c r="S693" i="17"/>
  <c r="S694" i="17"/>
  <c r="S695" i="17"/>
  <c r="S696" i="17"/>
  <c r="S697" i="17"/>
  <c r="S698" i="17"/>
  <c r="S699" i="17"/>
  <c r="S700" i="17"/>
  <c r="S701" i="17"/>
  <c r="S702" i="17"/>
  <c r="S703" i="17"/>
  <c r="S704" i="17"/>
  <c r="S705" i="17"/>
  <c r="L4" i="21" l="1"/>
  <c r="A14" i="21"/>
  <c r="C13" i="21"/>
  <c r="B13" i="21"/>
  <c r="K13" i="21" s="1"/>
  <c r="K13" i="20"/>
  <c r="A15" i="21" l="1"/>
  <c r="B14" i="21"/>
  <c r="K14" i="21" s="1"/>
  <c r="C14" i="21"/>
  <c r="M4" i="21"/>
  <c r="A16" i="21" l="1"/>
  <c r="B15" i="21"/>
  <c r="K15" i="21" s="1"/>
  <c r="C15" i="21"/>
  <c r="J4" i="21"/>
  <c r="I2" i="21"/>
  <c r="J2" i="21"/>
  <c r="I3" i="21"/>
  <c r="J3" i="21"/>
  <c r="I4" i="21"/>
  <c r="N4" i="21"/>
  <c r="O4" i="21"/>
  <c r="P4" i="21"/>
  <c r="P8" i="21"/>
  <c r="O8" i="21"/>
  <c r="N8" i="21"/>
  <c r="A17" i="21" l="1"/>
  <c r="C16" i="21"/>
  <c r="B16" i="21"/>
  <c r="K16" i="21" s="1"/>
  <c r="P2" i="21"/>
  <c r="O2" i="21"/>
  <c r="N3" i="21"/>
  <c r="P3" i="21"/>
  <c r="N2" i="21"/>
  <c r="O3" i="21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318" i="17"/>
  <c r="A319" i="17"/>
  <c r="A320" i="17"/>
  <c r="A321" i="17"/>
  <c r="A322" i="17"/>
  <c r="A323" i="17"/>
  <c r="A324" i="17"/>
  <c r="A325" i="17"/>
  <c r="A326" i="17"/>
  <c r="A327" i="17"/>
  <c r="A328" i="17"/>
  <c r="A329" i="17"/>
  <c r="A330" i="17"/>
  <c r="A331" i="17"/>
  <c r="A332" i="17"/>
  <c r="A333" i="17"/>
  <c r="A334" i="17"/>
  <c r="A335" i="17"/>
  <c r="A336" i="17"/>
  <c r="A337" i="17"/>
  <c r="A338" i="17"/>
  <c r="A339" i="17"/>
  <c r="A340" i="17"/>
  <c r="A341" i="17"/>
  <c r="A342" i="17"/>
  <c r="A343" i="17"/>
  <c r="A344" i="17"/>
  <c r="A345" i="17"/>
  <c r="A346" i="17"/>
  <c r="A347" i="17"/>
  <c r="A348" i="17"/>
  <c r="A349" i="17"/>
  <c r="A350" i="17"/>
  <c r="A351" i="17"/>
  <c r="A352" i="17"/>
  <c r="A353" i="17"/>
  <c r="A354" i="17"/>
  <c r="A355" i="17"/>
  <c r="A356" i="17"/>
  <c r="A357" i="17"/>
  <c r="A358" i="17"/>
  <c r="A359" i="17"/>
  <c r="A360" i="17"/>
  <c r="A361" i="17"/>
  <c r="A362" i="17"/>
  <c r="A363" i="17"/>
  <c r="A364" i="17"/>
  <c r="A365" i="17"/>
  <c r="A366" i="17"/>
  <c r="A367" i="17"/>
  <c r="A368" i="17"/>
  <c r="A369" i="17"/>
  <c r="A370" i="17"/>
  <c r="A371" i="17"/>
  <c r="A372" i="17"/>
  <c r="A373" i="17"/>
  <c r="A374" i="17"/>
  <c r="A375" i="17"/>
  <c r="A376" i="17"/>
  <c r="A377" i="17"/>
  <c r="A378" i="17"/>
  <c r="A379" i="17"/>
  <c r="A380" i="17"/>
  <c r="A381" i="17"/>
  <c r="A382" i="17"/>
  <c r="A383" i="17"/>
  <c r="A384" i="17"/>
  <c r="A385" i="17"/>
  <c r="A386" i="17"/>
  <c r="A387" i="17"/>
  <c r="A388" i="17"/>
  <c r="A389" i="17"/>
  <c r="A390" i="17"/>
  <c r="A391" i="17"/>
  <c r="A392" i="17"/>
  <c r="A393" i="17"/>
  <c r="A394" i="17"/>
  <c r="A395" i="17"/>
  <c r="A396" i="17"/>
  <c r="A397" i="17"/>
  <c r="A398" i="17"/>
  <c r="A399" i="17"/>
  <c r="A400" i="17"/>
  <c r="A401" i="17"/>
  <c r="A402" i="17"/>
  <c r="A403" i="17"/>
  <c r="A404" i="17"/>
  <c r="A405" i="17"/>
  <c r="A406" i="17"/>
  <c r="A407" i="17"/>
  <c r="A408" i="17"/>
  <c r="A409" i="17"/>
  <c r="A410" i="17"/>
  <c r="A411" i="17"/>
  <c r="A412" i="17"/>
  <c r="A413" i="17"/>
  <c r="A414" i="17"/>
  <c r="A415" i="17"/>
  <c r="A416" i="17"/>
  <c r="A417" i="17"/>
  <c r="A418" i="17"/>
  <c r="A419" i="17"/>
  <c r="A420" i="17"/>
  <c r="A421" i="17"/>
  <c r="A422" i="17"/>
  <c r="A423" i="17"/>
  <c r="A424" i="17"/>
  <c r="A425" i="17"/>
  <c r="A426" i="17"/>
  <c r="A427" i="17"/>
  <c r="A428" i="17"/>
  <c r="A429" i="17"/>
  <c r="A430" i="17"/>
  <c r="A431" i="17"/>
  <c r="A432" i="17"/>
  <c r="A433" i="17"/>
  <c r="A434" i="17"/>
  <c r="A435" i="17"/>
  <c r="A436" i="17"/>
  <c r="A437" i="17"/>
  <c r="A438" i="17"/>
  <c r="A439" i="17"/>
  <c r="A440" i="17"/>
  <c r="A441" i="17"/>
  <c r="A442" i="17"/>
  <c r="A443" i="17"/>
  <c r="A444" i="17"/>
  <c r="A445" i="17"/>
  <c r="A446" i="17"/>
  <c r="A447" i="17"/>
  <c r="A448" i="17"/>
  <c r="A449" i="17"/>
  <c r="A450" i="17"/>
  <c r="A451" i="17"/>
  <c r="A452" i="17"/>
  <c r="A453" i="17"/>
  <c r="A454" i="17"/>
  <c r="A455" i="17"/>
  <c r="A456" i="17"/>
  <c r="A457" i="17"/>
  <c r="A458" i="17"/>
  <c r="A459" i="17"/>
  <c r="A460" i="17"/>
  <c r="A461" i="17"/>
  <c r="A462" i="17"/>
  <c r="A463" i="17"/>
  <c r="A464" i="17"/>
  <c r="A465" i="17"/>
  <c r="A466" i="17"/>
  <c r="A467" i="17"/>
  <c r="A468" i="17"/>
  <c r="A469" i="17"/>
  <c r="A470" i="17"/>
  <c r="A471" i="17"/>
  <c r="A472" i="17"/>
  <c r="A473" i="17"/>
  <c r="A474" i="17"/>
  <c r="A475" i="17"/>
  <c r="A476" i="17"/>
  <c r="A477" i="17"/>
  <c r="A478" i="17"/>
  <c r="A479" i="17"/>
  <c r="A480" i="17"/>
  <c r="A481" i="17"/>
  <c r="A482" i="17"/>
  <c r="A483" i="17"/>
  <c r="A484" i="17"/>
  <c r="A485" i="17"/>
  <c r="A486" i="17"/>
  <c r="A487" i="17"/>
  <c r="A488" i="17"/>
  <c r="A489" i="17"/>
  <c r="A490" i="17"/>
  <c r="A491" i="17"/>
  <c r="A492" i="17"/>
  <c r="A493" i="17"/>
  <c r="A494" i="17"/>
  <c r="A495" i="17"/>
  <c r="A496" i="17"/>
  <c r="A497" i="17"/>
  <c r="A498" i="17"/>
  <c r="A499" i="17"/>
  <c r="A500" i="17"/>
  <c r="A501" i="17"/>
  <c r="A502" i="17"/>
  <c r="A503" i="17"/>
  <c r="A504" i="17"/>
  <c r="A505" i="17"/>
  <c r="A506" i="17"/>
  <c r="A507" i="17"/>
  <c r="A508" i="17"/>
  <c r="A509" i="17"/>
  <c r="A510" i="17"/>
  <c r="A511" i="17"/>
  <c r="A512" i="17"/>
  <c r="A513" i="17"/>
  <c r="A514" i="17"/>
  <c r="A515" i="17"/>
  <c r="A516" i="17"/>
  <c r="A517" i="17"/>
  <c r="A518" i="17"/>
  <c r="A519" i="17"/>
  <c r="A520" i="17"/>
  <c r="A521" i="17"/>
  <c r="A522" i="17"/>
  <c r="A523" i="17"/>
  <c r="A524" i="17"/>
  <c r="A525" i="17"/>
  <c r="A526" i="17"/>
  <c r="A527" i="17"/>
  <c r="A528" i="17"/>
  <c r="A529" i="17"/>
  <c r="A530" i="17"/>
  <c r="A531" i="17"/>
  <c r="A532" i="17"/>
  <c r="A533" i="17"/>
  <c r="A534" i="17"/>
  <c r="A535" i="17"/>
  <c r="A536" i="17"/>
  <c r="A537" i="17"/>
  <c r="A538" i="17"/>
  <c r="A539" i="17"/>
  <c r="A540" i="17"/>
  <c r="A541" i="17"/>
  <c r="A542" i="17"/>
  <c r="A543" i="17"/>
  <c r="A544" i="17"/>
  <c r="A545" i="17"/>
  <c r="A546" i="17"/>
  <c r="A547" i="17"/>
  <c r="A548" i="17"/>
  <c r="A549" i="17"/>
  <c r="A550" i="17"/>
  <c r="A551" i="17"/>
  <c r="A552" i="17"/>
  <c r="A553" i="17"/>
  <c r="A554" i="17"/>
  <c r="A555" i="17"/>
  <c r="A556" i="17"/>
  <c r="A557" i="17"/>
  <c r="A558" i="17"/>
  <c r="A559" i="17"/>
  <c r="A560" i="17"/>
  <c r="A561" i="17"/>
  <c r="A562" i="17"/>
  <c r="A563" i="17"/>
  <c r="A564" i="17"/>
  <c r="A565" i="17"/>
  <c r="A566" i="17"/>
  <c r="A567" i="17"/>
  <c r="A568" i="17"/>
  <c r="A569" i="17"/>
  <c r="A570" i="17"/>
  <c r="A571" i="17"/>
  <c r="A572" i="17"/>
  <c r="A573" i="17"/>
  <c r="A574" i="17"/>
  <c r="A575" i="17"/>
  <c r="A576" i="17"/>
  <c r="A577" i="17"/>
  <c r="A578" i="17"/>
  <c r="A579" i="17"/>
  <c r="A580" i="17"/>
  <c r="A581" i="17"/>
  <c r="A582" i="17"/>
  <c r="A583" i="17"/>
  <c r="A584" i="17"/>
  <c r="A585" i="17"/>
  <c r="A586" i="17"/>
  <c r="A587" i="17"/>
  <c r="A588" i="17"/>
  <c r="A589" i="17"/>
  <c r="A590" i="17"/>
  <c r="A591" i="17"/>
  <c r="A592" i="17"/>
  <c r="A593" i="17"/>
  <c r="A594" i="17"/>
  <c r="A595" i="17"/>
  <c r="A596" i="17"/>
  <c r="A597" i="17"/>
  <c r="A598" i="17"/>
  <c r="A599" i="17"/>
  <c r="A600" i="17"/>
  <c r="A601" i="17"/>
  <c r="A602" i="17"/>
  <c r="A603" i="17"/>
  <c r="A604" i="17"/>
  <c r="A605" i="17"/>
  <c r="A606" i="17"/>
  <c r="A607" i="17"/>
  <c r="A608" i="17"/>
  <c r="A609" i="17"/>
  <c r="A610" i="17"/>
  <c r="A611" i="17"/>
  <c r="A612" i="17"/>
  <c r="A613" i="17"/>
  <c r="A614" i="17"/>
  <c r="A615" i="17"/>
  <c r="A616" i="17"/>
  <c r="A617" i="17"/>
  <c r="A618" i="17"/>
  <c r="A619" i="17"/>
  <c r="A620" i="17"/>
  <c r="A621" i="17"/>
  <c r="A622" i="17"/>
  <c r="A623" i="17"/>
  <c r="A624" i="17"/>
  <c r="A625" i="17"/>
  <c r="A626" i="17"/>
  <c r="A627" i="17"/>
  <c r="A628" i="17"/>
  <c r="A629" i="17"/>
  <c r="A630" i="17"/>
  <c r="A631" i="17"/>
  <c r="A632" i="17"/>
  <c r="A633" i="17"/>
  <c r="A634" i="17"/>
  <c r="A635" i="17"/>
  <c r="A636" i="17"/>
  <c r="A637" i="17"/>
  <c r="A638" i="17"/>
  <c r="A639" i="17"/>
  <c r="A640" i="17"/>
  <c r="A641" i="17"/>
  <c r="A642" i="17"/>
  <c r="A643" i="17"/>
  <c r="A644" i="17"/>
  <c r="A645" i="17"/>
  <c r="A646" i="17"/>
  <c r="A647" i="17"/>
  <c r="A648" i="17"/>
  <c r="A649" i="17"/>
  <c r="A650" i="17"/>
  <c r="A651" i="17"/>
  <c r="A652" i="17"/>
  <c r="A653" i="17"/>
  <c r="A654" i="17"/>
  <c r="A655" i="17"/>
  <c r="A656" i="17"/>
  <c r="A657" i="17"/>
  <c r="A658" i="17"/>
  <c r="A659" i="17"/>
  <c r="A660" i="17"/>
  <c r="A661" i="17"/>
  <c r="A662" i="17"/>
  <c r="A663" i="17"/>
  <c r="A664" i="17"/>
  <c r="A665" i="17"/>
  <c r="A666" i="17"/>
  <c r="A667" i="17"/>
  <c r="A668" i="17"/>
  <c r="A669" i="17"/>
  <c r="A670" i="17"/>
  <c r="A671" i="17"/>
  <c r="A672" i="17"/>
  <c r="A673" i="17"/>
  <c r="A674" i="17"/>
  <c r="A675" i="17"/>
  <c r="A676" i="17"/>
  <c r="A677" i="17"/>
  <c r="A678" i="17"/>
  <c r="A679" i="17"/>
  <c r="A680" i="17"/>
  <c r="A681" i="17"/>
  <c r="A682" i="17"/>
  <c r="A683" i="17"/>
  <c r="A684" i="17"/>
  <c r="A685" i="17"/>
  <c r="A686" i="17"/>
  <c r="A687" i="17"/>
  <c r="A688" i="17"/>
  <c r="A689" i="17"/>
  <c r="A690" i="17"/>
  <c r="A691" i="17"/>
  <c r="A692" i="17"/>
  <c r="A693" i="17"/>
  <c r="A694" i="17"/>
  <c r="A695" i="17"/>
  <c r="A696" i="17"/>
  <c r="A697" i="17"/>
  <c r="A698" i="17"/>
  <c r="A699" i="17"/>
  <c r="A700" i="17"/>
  <c r="A701" i="17"/>
  <c r="A702" i="17"/>
  <c r="A703" i="17"/>
  <c r="A704" i="17"/>
  <c r="A705" i="17"/>
  <c r="A9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C196" i="17"/>
  <c r="C197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C224" i="17"/>
  <c r="C225" i="17"/>
  <c r="C226" i="17"/>
  <c r="C227" i="17"/>
  <c r="C228" i="17"/>
  <c r="C229" i="17"/>
  <c r="C230" i="17"/>
  <c r="C231" i="17"/>
  <c r="C232" i="17"/>
  <c r="C233" i="17"/>
  <c r="C234" i="17"/>
  <c r="C235" i="17"/>
  <c r="C236" i="17"/>
  <c r="C237" i="17"/>
  <c r="C238" i="17"/>
  <c r="C239" i="17"/>
  <c r="C240" i="17"/>
  <c r="C241" i="17"/>
  <c r="C242" i="17"/>
  <c r="C243" i="17"/>
  <c r="C244" i="17"/>
  <c r="C245" i="17"/>
  <c r="C246" i="17"/>
  <c r="C247" i="17"/>
  <c r="C248" i="17"/>
  <c r="C249" i="17"/>
  <c r="C250" i="17"/>
  <c r="C251" i="17"/>
  <c r="C252" i="17"/>
  <c r="C253" i="17"/>
  <c r="C254" i="17"/>
  <c r="C255" i="17"/>
  <c r="C256" i="17"/>
  <c r="C257" i="17"/>
  <c r="C258" i="17"/>
  <c r="C259" i="17"/>
  <c r="C260" i="17"/>
  <c r="C261" i="17"/>
  <c r="C262" i="17"/>
  <c r="C263" i="17"/>
  <c r="C264" i="17"/>
  <c r="C265" i="17"/>
  <c r="C266" i="17"/>
  <c r="C267" i="17"/>
  <c r="C268" i="17"/>
  <c r="C269" i="17"/>
  <c r="C270" i="17"/>
  <c r="C271" i="17"/>
  <c r="C272" i="17"/>
  <c r="C273" i="17"/>
  <c r="C274" i="17"/>
  <c r="C275" i="17"/>
  <c r="C276" i="17"/>
  <c r="C277" i="17"/>
  <c r="C278" i="17"/>
  <c r="C279" i="17"/>
  <c r="C280" i="17"/>
  <c r="C281" i="17"/>
  <c r="C282" i="17"/>
  <c r="C283" i="17"/>
  <c r="C284" i="17"/>
  <c r="C285" i="17"/>
  <c r="C286" i="17"/>
  <c r="C287" i="17"/>
  <c r="C288" i="17"/>
  <c r="C289" i="17"/>
  <c r="C290" i="17"/>
  <c r="C291" i="17"/>
  <c r="C292" i="17"/>
  <c r="C293" i="17"/>
  <c r="C294" i="17"/>
  <c r="C295" i="17"/>
  <c r="C296" i="17"/>
  <c r="C297" i="17"/>
  <c r="C298" i="17"/>
  <c r="C299" i="17"/>
  <c r="C300" i="17"/>
  <c r="C301" i="17"/>
  <c r="C302" i="17"/>
  <c r="C303" i="17"/>
  <c r="C304" i="17"/>
  <c r="C305" i="17"/>
  <c r="C306" i="17"/>
  <c r="C307" i="17"/>
  <c r="C308" i="17"/>
  <c r="C309" i="17"/>
  <c r="C310" i="17"/>
  <c r="C311" i="17"/>
  <c r="C312" i="17"/>
  <c r="C313" i="17"/>
  <c r="C314" i="17"/>
  <c r="C315" i="17"/>
  <c r="C316" i="17"/>
  <c r="C317" i="17"/>
  <c r="C318" i="17"/>
  <c r="C319" i="17"/>
  <c r="C320" i="17"/>
  <c r="C321" i="17"/>
  <c r="C322" i="17"/>
  <c r="C323" i="17"/>
  <c r="C324" i="17"/>
  <c r="C325" i="17"/>
  <c r="C326" i="17"/>
  <c r="C327" i="17"/>
  <c r="C328" i="17"/>
  <c r="C329" i="17"/>
  <c r="C330" i="17"/>
  <c r="C331" i="17"/>
  <c r="C332" i="17"/>
  <c r="C333" i="17"/>
  <c r="C334" i="17"/>
  <c r="C335" i="17"/>
  <c r="C336" i="17"/>
  <c r="C337" i="17"/>
  <c r="C338" i="17"/>
  <c r="C339" i="17"/>
  <c r="C340" i="17"/>
  <c r="C341" i="17"/>
  <c r="C342" i="17"/>
  <c r="C343" i="17"/>
  <c r="C344" i="17"/>
  <c r="C345" i="17"/>
  <c r="C346" i="17"/>
  <c r="C347" i="17"/>
  <c r="C348" i="17"/>
  <c r="C349" i="17"/>
  <c r="C350" i="17"/>
  <c r="C351" i="17"/>
  <c r="C352" i="17"/>
  <c r="C353" i="17"/>
  <c r="C354" i="17"/>
  <c r="C355" i="17"/>
  <c r="C356" i="17"/>
  <c r="C357" i="17"/>
  <c r="C358" i="17"/>
  <c r="C359" i="17"/>
  <c r="C360" i="17"/>
  <c r="C361" i="17"/>
  <c r="C362" i="17"/>
  <c r="C363" i="17"/>
  <c r="C364" i="17"/>
  <c r="C365" i="17"/>
  <c r="C366" i="17"/>
  <c r="C367" i="17"/>
  <c r="C368" i="17"/>
  <c r="C369" i="17"/>
  <c r="C370" i="17"/>
  <c r="C371" i="17"/>
  <c r="C372" i="17"/>
  <c r="C373" i="17"/>
  <c r="C374" i="17"/>
  <c r="C375" i="17"/>
  <c r="C376" i="17"/>
  <c r="C377" i="17"/>
  <c r="C378" i="17"/>
  <c r="C379" i="17"/>
  <c r="C380" i="17"/>
  <c r="C381" i="17"/>
  <c r="C382" i="17"/>
  <c r="C383" i="17"/>
  <c r="C384" i="17"/>
  <c r="C385" i="17"/>
  <c r="C386" i="17"/>
  <c r="C387" i="17"/>
  <c r="C388" i="17"/>
  <c r="C389" i="17"/>
  <c r="C390" i="17"/>
  <c r="C391" i="17"/>
  <c r="C392" i="17"/>
  <c r="C393" i="17"/>
  <c r="C394" i="17"/>
  <c r="C395" i="17"/>
  <c r="C396" i="17"/>
  <c r="C397" i="17"/>
  <c r="C398" i="17"/>
  <c r="C399" i="17"/>
  <c r="C400" i="17"/>
  <c r="C401" i="17"/>
  <c r="C402" i="17"/>
  <c r="C403" i="17"/>
  <c r="C404" i="17"/>
  <c r="C405" i="17"/>
  <c r="C406" i="17"/>
  <c r="C407" i="17"/>
  <c r="C408" i="17"/>
  <c r="C409" i="17"/>
  <c r="C410" i="17"/>
  <c r="C411" i="17"/>
  <c r="C412" i="17"/>
  <c r="C413" i="17"/>
  <c r="C414" i="17"/>
  <c r="C415" i="17"/>
  <c r="C416" i="17"/>
  <c r="C417" i="17"/>
  <c r="C418" i="17"/>
  <c r="C419" i="17"/>
  <c r="C420" i="17"/>
  <c r="C421" i="17"/>
  <c r="C422" i="17"/>
  <c r="C423" i="17"/>
  <c r="C424" i="17"/>
  <c r="C425" i="17"/>
  <c r="C426" i="17"/>
  <c r="C427" i="17"/>
  <c r="C428" i="17"/>
  <c r="C429" i="17"/>
  <c r="C430" i="17"/>
  <c r="C431" i="17"/>
  <c r="C432" i="17"/>
  <c r="C433" i="17"/>
  <c r="C434" i="17"/>
  <c r="C435" i="17"/>
  <c r="C436" i="17"/>
  <c r="C437" i="17"/>
  <c r="C438" i="17"/>
  <c r="C439" i="17"/>
  <c r="C440" i="17"/>
  <c r="C441" i="17"/>
  <c r="C442" i="17"/>
  <c r="C443" i="17"/>
  <c r="C444" i="17"/>
  <c r="C445" i="17"/>
  <c r="C446" i="17"/>
  <c r="C447" i="17"/>
  <c r="C448" i="17"/>
  <c r="C449" i="17"/>
  <c r="C450" i="17"/>
  <c r="C451" i="17"/>
  <c r="C452" i="17"/>
  <c r="C453" i="17"/>
  <c r="C454" i="17"/>
  <c r="C455" i="17"/>
  <c r="C456" i="17"/>
  <c r="C457" i="17"/>
  <c r="C458" i="17"/>
  <c r="C459" i="17"/>
  <c r="C460" i="17"/>
  <c r="C461" i="17"/>
  <c r="C462" i="17"/>
  <c r="C463" i="17"/>
  <c r="C464" i="17"/>
  <c r="C465" i="17"/>
  <c r="C466" i="17"/>
  <c r="C467" i="17"/>
  <c r="C468" i="17"/>
  <c r="C469" i="17"/>
  <c r="C470" i="17"/>
  <c r="C471" i="17"/>
  <c r="C472" i="17"/>
  <c r="C473" i="17"/>
  <c r="C474" i="17"/>
  <c r="C475" i="17"/>
  <c r="C476" i="17"/>
  <c r="C477" i="17"/>
  <c r="C478" i="17"/>
  <c r="C479" i="17"/>
  <c r="C480" i="17"/>
  <c r="C481" i="17"/>
  <c r="C482" i="17"/>
  <c r="C483" i="17"/>
  <c r="C484" i="17"/>
  <c r="C485" i="17"/>
  <c r="C486" i="17"/>
  <c r="C487" i="17"/>
  <c r="C488" i="17"/>
  <c r="C489" i="17"/>
  <c r="C490" i="17"/>
  <c r="C491" i="17"/>
  <c r="C492" i="17"/>
  <c r="C493" i="17"/>
  <c r="C494" i="17"/>
  <c r="C495" i="17"/>
  <c r="C496" i="17"/>
  <c r="C497" i="17"/>
  <c r="C498" i="17"/>
  <c r="C499" i="17"/>
  <c r="C500" i="17"/>
  <c r="C501" i="17"/>
  <c r="C502" i="17"/>
  <c r="C503" i="17"/>
  <c r="C504" i="17"/>
  <c r="C505" i="17"/>
  <c r="C506" i="17"/>
  <c r="C507" i="17"/>
  <c r="C508" i="17"/>
  <c r="C509" i="17"/>
  <c r="C510" i="17"/>
  <c r="C511" i="17"/>
  <c r="C512" i="17"/>
  <c r="C513" i="17"/>
  <c r="C514" i="17"/>
  <c r="C515" i="17"/>
  <c r="C516" i="17"/>
  <c r="C517" i="17"/>
  <c r="C518" i="17"/>
  <c r="C519" i="17"/>
  <c r="C520" i="17"/>
  <c r="C521" i="17"/>
  <c r="C522" i="17"/>
  <c r="C523" i="17"/>
  <c r="C524" i="17"/>
  <c r="C525" i="17"/>
  <c r="C526" i="17"/>
  <c r="C527" i="17"/>
  <c r="C528" i="17"/>
  <c r="C529" i="17"/>
  <c r="C530" i="17"/>
  <c r="C531" i="17"/>
  <c r="C532" i="17"/>
  <c r="C533" i="17"/>
  <c r="C534" i="17"/>
  <c r="C535" i="17"/>
  <c r="C536" i="17"/>
  <c r="C537" i="17"/>
  <c r="C538" i="17"/>
  <c r="C539" i="17"/>
  <c r="C540" i="17"/>
  <c r="C541" i="17"/>
  <c r="C542" i="17"/>
  <c r="C543" i="17"/>
  <c r="C544" i="17"/>
  <c r="C545" i="17"/>
  <c r="C546" i="17"/>
  <c r="C547" i="17"/>
  <c r="C548" i="17"/>
  <c r="C549" i="17"/>
  <c r="C550" i="17"/>
  <c r="C551" i="17"/>
  <c r="C552" i="17"/>
  <c r="C553" i="17"/>
  <c r="C554" i="17"/>
  <c r="C555" i="17"/>
  <c r="C556" i="17"/>
  <c r="C557" i="17"/>
  <c r="C558" i="17"/>
  <c r="C559" i="17"/>
  <c r="C560" i="17"/>
  <c r="C561" i="17"/>
  <c r="C562" i="17"/>
  <c r="C563" i="17"/>
  <c r="C564" i="17"/>
  <c r="C565" i="17"/>
  <c r="C566" i="17"/>
  <c r="C567" i="17"/>
  <c r="C568" i="17"/>
  <c r="C569" i="17"/>
  <c r="C570" i="17"/>
  <c r="C571" i="17"/>
  <c r="C572" i="17"/>
  <c r="C573" i="17"/>
  <c r="C574" i="17"/>
  <c r="C575" i="17"/>
  <c r="C576" i="17"/>
  <c r="C577" i="17"/>
  <c r="C578" i="17"/>
  <c r="C579" i="17"/>
  <c r="C580" i="17"/>
  <c r="C581" i="17"/>
  <c r="C582" i="17"/>
  <c r="C583" i="17"/>
  <c r="C584" i="17"/>
  <c r="C585" i="17"/>
  <c r="C586" i="17"/>
  <c r="C587" i="17"/>
  <c r="C588" i="17"/>
  <c r="C589" i="17"/>
  <c r="C590" i="17"/>
  <c r="C591" i="17"/>
  <c r="C592" i="17"/>
  <c r="C593" i="17"/>
  <c r="C594" i="17"/>
  <c r="C595" i="17"/>
  <c r="C596" i="17"/>
  <c r="C597" i="17"/>
  <c r="C598" i="17"/>
  <c r="C599" i="17"/>
  <c r="C600" i="17"/>
  <c r="C601" i="17"/>
  <c r="C602" i="17"/>
  <c r="C603" i="17"/>
  <c r="C604" i="17"/>
  <c r="C605" i="17"/>
  <c r="C606" i="17"/>
  <c r="C607" i="17"/>
  <c r="C608" i="17"/>
  <c r="C609" i="17"/>
  <c r="C610" i="17"/>
  <c r="C611" i="17"/>
  <c r="C612" i="17"/>
  <c r="C613" i="17"/>
  <c r="C614" i="17"/>
  <c r="C615" i="17"/>
  <c r="C616" i="17"/>
  <c r="C617" i="17"/>
  <c r="C618" i="17"/>
  <c r="C619" i="17"/>
  <c r="C620" i="17"/>
  <c r="C621" i="17"/>
  <c r="C622" i="17"/>
  <c r="C623" i="17"/>
  <c r="C624" i="17"/>
  <c r="C625" i="17"/>
  <c r="C626" i="17"/>
  <c r="C627" i="17"/>
  <c r="C628" i="17"/>
  <c r="C629" i="17"/>
  <c r="C630" i="17"/>
  <c r="C631" i="17"/>
  <c r="C632" i="17"/>
  <c r="C633" i="17"/>
  <c r="C634" i="17"/>
  <c r="C635" i="17"/>
  <c r="C636" i="17"/>
  <c r="C637" i="17"/>
  <c r="C638" i="17"/>
  <c r="C639" i="17"/>
  <c r="C640" i="17"/>
  <c r="C641" i="17"/>
  <c r="C642" i="17"/>
  <c r="C643" i="17"/>
  <c r="C644" i="17"/>
  <c r="C645" i="17"/>
  <c r="C646" i="17"/>
  <c r="C647" i="17"/>
  <c r="C648" i="17"/>
  <c r="C649" i="17"/>
  <c r="C650" i="17"/>
  <c r="C651" i="17"/>
  <c r="C652" i="17"/>
  <c r="C653" i="17"/>
  <c r="C654" i="17"/>
  <c r="C655" i="17"/>
  <c r="C656" i="17"/>
  <c r="C657" i="17"/>
  <c r="C658" i="17"/>
  <c r="C659" i="17"/>
  <c r="C660" i="17"/>
  <c r="C661" i="17"/>
  <c r="C662" i="17"/>
  <c r="C663" i="17"/>
  <c r="C664" i="17"/>
  <c r="C665" i="17"/>
  <c r="C666" i="17"/>
  <c r="C667" i="17"/>
  <c r="C668" i="17"/>
  <c r="C669" i="17"/>
  <c r="C670" i="17"/>
  <c r="C671" i="17"/>
  <c r="C672" i="17"/>
  <c r="C673" i="17"/>
  <c r="C674" i="17"/>
  <c r="C675" i="17"/>
  <c r="C676" i="17"/>
  <c r="C677" i="17"/>
  <c r="C678" i="17"/>
  <c r="C679" i="17"/>
  <c r="C680" i="17"/>
  <c r="C681" i="17"/>
  <c r="C682" i="17"/>
  <c r="C683" i="17"/>
  <c r="C684" i="17"/>
  <c r="C685" i="17"/>
  <c r="C686" i="17"/>
  <c r="C687" i="17"/>
  <c r="C688" i="17"/>
  <c r="C689" i="17"/>
  <c r="C690" i="17"/>
  <c r="C691" i="17"/>
  <c r="C692" i="17"/>
  <c r="C693" i="17"/>
  <c r="C694" i="17"/>
  <c r="C695" i="17"/>
  <c r="C696" i="17"/>
  <c r="C697" i="17"/>
  <c r="C698" i="17"/>
  <c r="C699" i="17"/>
  <c r="C700" i="17"/>
  <c r="C701" i="17"/>
  <c r="C702" i="17"/>
  <c r="C703" i="17"/>
  <c r="C704" i="17"/>
  <c r="C705" i="17"/>
  <c r="B9" i="17"/>
  <c r="H9" i="17" s="1"/>
  <c r="B10" i="17"/>
  <c r="H10" i="17" s="1"/>
  <c r="B11" i="17"/>
  <c r="H11" i="17" s="1"/>
  <c r="B12" i="17"/>
  <c r="H12" i="17" s="1"/>
  <c r="B13" i="17"/>
  <c r="H13" i="17" s="1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B65" i="17"/>
  <c r="B66" i="17"/>
  <c r="B67" i="17"/>
  <c r="B68" i="17"/>
  <c r="B69" i="17"/>
  <c r="B70" i="17"/>
  <c r="B71" i="17"/>
  <c r="B72" i="17"/>
  <c r="B73" i="17"/>
  <c r="B74" i="17"/>
  <c r="B75" i="17"/>
  <c r="B76" i="17"/>
  <c r="B77" i="17"/>
  <c r="B78" i="17"/>
  <c r="B79" i="17"/>
  <c r="B80" i="17"/>
  <c r="B81" i="17"/>
  <c r="B82" i="17"/>
  <c r="B83" i="17"/>
  <c r="B84" i="17"/>
  <c r="B85" i="17"/>
  <c r="B86" i="17"/>
  <c r="B87" i="17"/>
  <c r="B88" i="17"/>
  <c r="B89" i="17"/>
  <c r="B90" i="17"/>
  <c r="B91" i="17"/>
  <c r="B92" i="17"/>
  <c r="B93" i="17"/>
  <c r="B94" i="17"/>
  <c r="B95" i="17"/>
  <c r="B96" i="17"/>
  <c r="B97" i="17"/>
  <c r="B98" i="17"/>
  <c r="B99" i="17"/>
  <c r="B100" i="17"/>
  <c r="B101" i="17"/>
  <c r="B102" i="17"/>
  <c r="B103" i="17"/>
  <c r="B104" i="17"/>
  <c r="B105" i="17"/>
  <c r="B106" i="17"/>
  <c r="B107" i="17"/>
  <c r="B108" i="17"/>
  <c r="B109" i="17"/>
  <c r="B110" i="17"/>
  <c r="B111" i="17"/>
  <c r="B112" i="17"/>
  <c r="B113" i="17"/>
  <c r="B114" i="17"/>
  <c r="B115" i="17"/>
  <c r="B116" i="17"/>
  <c r="B117" i="17"/>
  <c r="B118" i="17"/>
  <c r="B119" i="17"/>
  <c r="B120" i="17"/>
  <c r="B121" i="17"/>
  <c r="B122" i="17"/>
  <c r="B123" i="17"/>
  <c r="B124" i="17"/>
  <c r="B125" i="17"/>
  <c r="B126" i="17"/>
  <c r="B127" i="17"/>
  <c r="B128" i="17"/>
  <c r="B129" i="17"/>
  <c r="B130" i="17"/>
  <c r="B131" i="17"/>
  <c r="B132" i="17"/>
  <c r="B133" i="17"/>
  <c r="B134" i="17"/>
  <c r="B135" i="17"/>
  <c r="B136" i="17"/>
  <c r="B137" i="17"/>
  <c r="B138" i="17"/>
  <c r="B139" i="17"/>
  <c r="B140" i="17"/>
  <c r="B141" i="17"/>
  <c r="B142" i="17"/>
  <c r="B143" i="17"/>
  <c r="B144" i="17"/>
  <c r="B145" i="17"/>
  <c r="B146" i="17"/>
  <c r="B147" i="17"/>
  <c r="B148" i="17"/>
  <c r="B149" i="17"/>
  <c r="B150" i="17"/>
  <c r="B151" i="17"/>
  <c r="B152" i="17"/>
  <c r="B153" i="17"/>
  <c r="B154" i="17"/>
  <c r="B155" i="17"/>
  <c r="B156" i="17"/>
  <c r="B157" i="17"/>
  <c r="B158" i="17"/>
  <c r="B159" i="17"/>
  <c r="B160" i="17"/>
  <c r="B161" i="17"/>
  <c r="B162" i="17"/>
  <c r="B163" i="17"/>
  <c r="B164" i="17"/>
  <c r="B165" i="17"/>
  <c r="B166" i="17"/>
  <c r="B167" i="17"/>
  <c r="B168" i="17"/>
  <c r="B169" i="17"/>
  <c r="B170" i="17"/>
  <c r="B171" i="17"/>
  <c r="B172" i="17"/>
  <c r="B173" i="17"/>
  <c r="B174" i="17"/>
  <c r="B175" i="17"/>
  <c r="B176" i="17"/>
  <c r="B177" i="17"/>
  <c r="B178" i="17"/>
  <c r="B179" i="17"/>
  <c r="B180" i="17"/>
  <c r="B181" i="17"/>
  <c r="B182" i="17"/>
  <c r="B183" i="17"/>
  <c r="B184" i="17"/>
  <c r="B185" i="17"/>
  <c r="B186" i="17"/>
  <c r="B187" i="17"/>
  <c r="B188" i="17"/>
  <c r="B189" i="17"/>
  <c r="B190" i="17"/>
  <c r="B191" i="17"/>
  <c r="B192" i="17"/>
  <c r="B193" i="17"/>
  <c r="B194" i="17"/>
  <c r="B195" i="17"/>
  <c r="B196" i="17"/>
  <c r="B197" i="17"/>
  <c r="B198" i="17"/>
  <c r="B199" i="17"/>
  <c r="B200" i="17"/>
  <c r="B201" i="17"/>
  <c r="B202" i="17"/>
  <c r="B203" i="17"/>
  <c r="B204" i="17"/>
  <c r="B205" i="17"/>
  <c r="B206" i="17"/>
  <c r="B207" i="17"/>
  <c r="B208" i="17"/>
  <c r="B209" i="17"/>
  <c r="B210" i="17"/>
  <c r="B211" i="17"/>
  <c r="B212" i="17"/>
  <c r="B213" i="17"/>
  <c r="B214" i="17"/>
  <c r="B215" i="17"/>
  <c r="B216" i="17"/>
  <c r="B217" i="17"/>
  <c r="B218" i="17"/>
  <c r="B219" i="17"/>
  <c r="B220" i="17"/>
  <c r="B221" i="17"/>
  <c r="B222" i="17"/>
  <c r="B223" i="17"/>
  <c r="B224" i="17"/>
  <c r="B225" i="17"/>
  <c r="B226" i="17"/>
  <c r="B227" i="17"/>
  <c r="B228" i="17"/>
  <c r="B229" i="17"/>
  <c r="B230" i="17"/>
  <c r="B231" i="17"/>
  <c r="B232" i="17"/>
  <c r="B233" i="17"/>
  <c r="B234" i="17"/>
  <c r="B235" i="17"/>
  <c r="B236" i="17"/>
  <c r="B237" i="17"/>
  <c r="B238" i="17"/>
  <c r="B239" i="17"/>
  <c r="B240" i="17"/>
  <c r="B241" i="17"/>
  <c r="B242" i="17"/>
  <c r="B243" i="17"/>
  <c r="B244" i="17"/>
  <c r="B245" i="17"/>
  <c r="B246" i="17"/>
  <c r="B247" i="17"/>
  <c r="B248" i="17"/>
  <c r="B249" i="17"/>
  <c r="B250" i="17"/>
  <c r="B251" i="17"/>
  <c r="B252" i="17"/>
  <c r="B253" i="17"/>
  <c r="B254" i="17"/>
  <c r="B255" i="17"/>
  <c r="B256" i="17"/>
  <c r="B257" i="17"/>
  <c r="B258" i="17"/>
  <c r="B259" i="17"/>
  <c r="B260" i="17"/>
  <c r="B261" i="17"/>
  <c r="B262" i="17"/>
  <c r="B263" i="17"/>
  <c r="B264" i="17"/>
  <c r="B265" i="17"/>
  <c r="B266" i="17"/>
  <c r="B267" i="17"/>
  <c r="B268" i="17"/>
  <c r="B269" i="17"/>
  <c r="B270" i="17"/>
  <c r="B271" i="17"/>
  <c r="B272" i="17"/>
  <c r="B273" i="17"/>
  <c r="B274" i="17"/>
  <c r="B275" i="17"/>
  <c r="B276" i="17"/>
  <c r="B277" i="17"/>
  <c r="B278" i="17"/>
  <c r="B279" i="17"/>
  <c r="B280" i="17"/>
  <c r="B281" i="17"/>
  <c r="B282" i="17"/>
  <c r="B283" i="17"/>
  <c r="B284" i="17"/>
  <c r="B285" i="17"/>
  <c r="B286" i="17"/>
  <c r="B287" i="17"/>
  <c r="B288" i="17"/>
  <c r="B289" i="17"/>
  <c r="B290" i="17"/>
  <c r="B291" i="17"/>
  <c r="B292" i="17"/>
  <c r="B293" i="17"/>
  <c r="B294" i="17"/>
  <c r="B295" i="17"/>
  <c r="B296" i="17"/>
  <c r="B297" i="17"/>
  <c r="B298" i="17"/>
  <c r="B299" i="17"/>
  <c r="B300" i="17"/>
  <c r="B301" i="17"/>
  <c r="B302" i="17"/>
  <c r="B303" i="17"/>
  <c r="B304" i="17"/>
  <c r="B305" i="17"/>
  <c r="B306" i="17"/>
  <c r="B307" i="17"/>
  <c r="B308" i="17"/>
  <c r="B309" i="17"/>
  <c r="B310" i="17"/>
  <c r="B311" i="17"/>
  <c r="B312" i="17"/>
  <c r="B313" i="17"/>
  <c r="B314" i="17"/>
  <c r="B315" i="17"/>
  <c r="B316" i="17"/>
  <c r="B317" i="17"/>
  <c r="B318" i="17"/>
  <c r="B319" i="17"/>
  <c r="B320" i="17"/>
  <c r="B321" i="17"/>
  <c r="B322" i="17"/>
  <c r="B323" i="17"/>
  <c r="B324" i="17"/>
  <c r="B325" i="17"/>
  <c r="B326" i="17"/>
  <c r="B327" i="17"/>
  <c r="B328" i="17"/>
  <c r="B329" i="17"/>
  <c r="B330" i="17"/>
  <c r="B331" i="17"/>
  <c r="B332" i="17"/>
  <c r="B333" i="17"/>
  <c r="B334" i="17"/>
  <c r="B335" i="17"/>
  <c r="B336" i="17"/>
  <c r="B337" i="17"/>
  <c r="B338" i="17"/>
  <c r="B339" i="17"/>
  <c r="B340" i="17"/>
  <c r="B341" i="17"/>
  <c r="B342" i="17"/>
  <c r="B343" i="17"/>
  <c r="B344" i="17"/>
  <c r="B345" i="17"/>
  <c r="B346" i="17"/>
  <c r="B347" i="17"/>
  <c r="B348" i="17"/>
  <c r="B349" i="17"/>
  <c r="B350" i="17"/>
  <c r="B351" i="17"/>
  <c r="B352" i="17"/>
  <c r="B353" i="17"/>
  <c r="B354" i="17"/>
  <c r="B355" i="17"/>
  <c r="B356" i="17"/>
  <c r="B357" i="17"/>
  <c r="B358" i="17"/>
  <c r="B359" i="17"/>
  <c r="B360" i="17"/>
  <c r="B361" i="17"/>
  <c r="B362" i="17"/>
  <c r="B363" i="17"/>
  <c r="B364" i="17"/>
  <c r="B365" i="17"/>
  <c r="B366" i="17"/>
  <c r="B367" i="17"/>
  <c r="B368" i="17"/>
  <c r="B369" i="17"/>
  <c r="B370" i="17"/>
  <c r="B371" i="17"/>
  <c r="B372" i="17"/>
  <c r="B373" i="17"/>
  <c r="B374" i="17"/>
  <c r="B375" i="17"/>
  <c r="B376" i="17"/>
  <c r="B377" i="17"/>
  <c r="B378" i="17"/>
  <c r="B379" i="17"/>
  <c r="B380" i="17"/>
  <c r="B381" i="17"/>
  <c r="B382" i="17"/>
  <c r="B383" i="17"/>
  <c r="B384" i="17"/>
  <c r="B385" i="17"/>
  <c r="B386" i="17"/>
  <c r="B387" i="17"/>
  <c r="B388" i="17"/>
  <c r="B389" i="17"/>
  <c r="B390" i="17"/>
  <c r="B391" i="17"/>
  <c r="B392" i="17"/>
  <c r="B393" i="17"/>
  <c r="B394" i="17"/>
  <c r="B395" i="17"/>
  <c r="B396" i="17"/>
  <c r="B397" i="17"/>
  <c r="B398" i="17"/>
  <c r="B399" i="17"/>
  <c r="B400" i="17"/>
  <c r="B401" i="17"/>
  <c r="B402" i="17"/>
  <c r="B403" i="17"/>
  <c r="B404" i="17"/>
  <c r="B405" i="17"/>
  <c r="B406" i="17"/>
  <c r="B407" i="17"/>
  <c r="B408" i="17"/>
  <c r="B409" i="17"/>
  <c r="B410" i="17"/>
  <c r="B411" i="17"/>
  <c r="B412" i="17"/>
  <c r="B413" i="17"/>
  <c r="B414" i="17"/>
  <c r="B415" i="17"/>
  <c r="B416" i="17"/>
  <c r="B417" i="17"/>
  <c r="B418" i="17"/>
  <c r="B419" i="17"/>
  <c r="B420" i="17"/>
  <c r="B421" i="17"/>
  <c r="B422" i="17"/>
  <c r="B423" i="17"/>
  <c r="B424" i="17"/>
  <c r="B425" i="17"/>
  <c r="B426" i="17"/>
  <c r="B427" i="17"/>
  <c r="B428" i="17"/>
  <c r="B429" i="17"/>
  <c r="B430" i="17"/>
  <c r="B431" i="17"/>
  <c r="B432" i="17"/>
  <c r="B433" i="17"/>
  <c r="B434" i="17"/>
  <c r="B435" i="17"/>
  <c r="B436" i="17"/>
  <c r="B437" i="17"/>
  <c r="B438" i="17"/>
  <c r="B439" i="17"/>
  <c r="B440" i="17"/>
  <c r="B441" i="17"/>
  <c r="B442" i="17"/>
  <c r="B443" i="17"/>
  <c r="B444" i="17"/>
  <c r="B445" i="17"/>
  <c r="B446" i="17"/>
  <c r="B447" i="17"/>
  <c r="B448" i="17"/>
  <c r="B449" i="17"/>
  <c r="B450" i="17"/>
  <c r="B451" i="17"/>
  <c r="B452" i="17"/>
  <c r="B453" i="17"/>
  <c r="B454" i="17"/>
  <c r="B455" i="17"/>
  <c r="B456" i="17"/>
  <c r="B457" i="17"/>
  <c r="B458" i="17"/>
  <c r="B459" i="17"/>
  <c r="B460" i="17"/>
  <c r="B461" i="17"/>
  <c r="B462" i="17"/>
  <c r="B463" i="17"/>
  <c r="B464" i="17"/>
  <c r="B465" i="17"/>
  <c r="B466" i="17"/>
  <c r="B467" i="17"/>
  <c r="B468" i="17"/>
  <c r="B469" i="17"/>
  <c r="B470" i="17"/>
  <c r="B471" i="17"/>
  <c r="B472" i="17"/>
  <c r="B473" i="17"/>
  <c r="B474" i="17"/>
  <c r="B475" i="17"/>
  <c r="B476" i="17"/>
  <c r="B477" i="17"/>
  <c r="B478" i="17"/>
  <c r="B479" i="17"/>
  <c r="B480" i="17"/>
  <c r="B481" i="17"/>
  <c r="B482" i="17"/>
  <c r="B483" i="17"/>
  <c r="B484" i="17"/>
  <c r="B485" i="17"/>
  <c r="B486" i="17"/>
  <c r="B487" i="17"/>
  <c r="B488" i="17"/>
  <c r="B489" i="17"/>
  <c r="B490" i="17"/>
  <c r="B491" i="17"/>
  <c r="B492" i="17"/>
  <c r="B493" i="17"/>
  <c r="B494" i="17"/>
  <c r="B495" i="17"/>
  <c r="B496" i="17"/>
  <c r="B497" i="17"/>
  <c r="B498" i="17"/>
  <c r="B499" i="17"/>
  <c r="B500" i="17"/>
  <c r="B501" i="17"/>
  <c r="B502" i="17"/>
  <c r="B503" i="17"/>
  <c r="B504" i="17"/>
  <c r="B505" i="17"/>
  <c r="B506" i="17"/>
  <c r="B507" i="17"/>
  <c r="B508" i="17"/>
  <c r="B509" i="17"/>
  <c r="B510" i="17"/>
  <c r="B511" i="17"/>
  <c r="B512" i="17"/>
  <c r="B513" i="17"/>
  <c r="B514" i="17"/>
  <c r="B515" i="17"/>
  <c r="B516" i="17"/>
  <c r="B517" i="17"/>
  <c r="B518" i="17"/>
  <c r="B519" i="17"/>
  <c r="B520" i="17"/>
  <c r="B521" i="17"/>
  <c r="B522" i="17"/>
  <c r="B523" i="17"/>
  <c r="B524" i="17"/>
  <c r="B525" i="17"/>
  <c r="B526" i="17"/>
  <c r="B527" i="17"/>
  <c r="B528" i="17"/>
  <c r="B529" i="17"/>
  <c r="B530" i="17"/>
  <c r="B531" i="17"/>
  <c r="B532" i="17"/>
  <c r="B533" i="17"/>
  <c r="B534" i="17"/>
  <c r="B535" i="17"/>
  <c r="B536" i="17"/>
  <c r="B537" i="17"/>
  <c r="B538" i="17"/>
  <c r="B539" i="17"/>
  <c r="B540" i="17"/>
  <c r="B541" i="17"/>
  <c r="B542" i="17"/>
  <c r="B543" i="17"/>
  <c r="B544" i="17"/>
  <c r="B545" i="17"/>
  <c r="B546" i="17"/>
  <c r="B547" i="17"/>
  <c r="B548" i="17"/>
  <c r="B549" i="17"/>
  <c r="B550" i="17"/>
  <c r="B551" i="17"/>
  <c r="B552" i="17"/>
  <c r="B553" i="17"/>
  <c r="B554" i="17"/>
  <c r="B555" i="17"/>
  <c r="B556" i="17"/>
  <c r="B557" i="17"/>
  <c r="B558" i="17"/>
  <c r="B559" i="17"/>
  <c r="B560" i="17"/>
  <c r="B561" i="17"/>
  <c r="B562" i="17"/>
  <c r="B563" i="17"/>
  <c r="B564" i="17"/>
  <c r="B565" i="17"/>
  <c r="B566" i="17"/>
  <c r="B567" i="17"/>
  <c r="B568" i="17"/>
  <c r="B569" i="17"/>
  <c r="B570" i="17"/>
  <c r="B571" i="17"/>
  <c r="B572" i="17"/>
  <c r="B573" i="17"/>
  <c r="B574" i="17"/>
  <c r="B575" i="17"/>
  <c r="B576" i="17"/>
  <c r="B577" i="17"/>
  <c r="B578" i="17"/>
  <c r="B579" i="17"/>
  <c r="B580" i="17"/>
  <c r="B581" i="17"/>
  <c r="B582" i="17"/>
  <c r="B583" i="17"/>
  <c r="B584" i="17"/>
  <c r="B585" i="17"/>
  <c r="B586" i="17"/>
  <c r="B587" i="17"/>
  <c r="B588" i="17"/>
  <c r="B589" i="17"/>
  <c r="B590" i="17"/>
  <c r="B591" i="17"/>
  <c r="B592" i="17"/>
  <c r="B593" i="17"/>
  <c r="B594" i="17"/>
  <c r="B595" i="17"/>
  <c r="B596" i="17"/>
  <c r="B597" i="17"/>
  <c r="B598" i="17"/>
  <c r="B599" i="17"/>
  <c r="B600" i="17"/>
  <c r="B601" i="17"/>
  <c r="B602" i="17"/>
  <c r="B603" i="17"/>
  <c r="B604" i="17"/>
  <c r="B605" i="17"/>
  <c r="B606" i="17"/>
  <c r="B607" i="17"/>
  <c r="B608" i="17"/>
  <c r="B609" i="17"/>
  <c r="B610" i="17"/>
  <c r="B611" i="17"/>
  <c r="B612" i="17"/>
  <c r="B613" i="17"/>
  <c r="B614" i="17"/>
  <c r="B615" i="17"/>
  <c r="B616" i="17"/>
  <c r="B617" i="17"/>
  <c r="B618" i="17"/>
  <c r="B619" i="17"/>
  <c r="B620" i="17"/>
  <c r="B621" i="17"/>
  <c r="B622" i="17"/>
  <c r="B623" i="17"/>
  <c r="B624" i="17"/>
  <c r="B625" i="17"/>
  <c r="B626" i="17"/>
  <c r="B627" i="17"/>
  <c r="B628" i="17"/>
  <c r="B629" i="17"/>
  <c r="B630" i="17"/>
  <c r="B631" i="17"/>
  <c r="B632" i="17"/>
  <c r="B633" i="17"/>
  <c r="B634" i="17"/>
  <c r="B635" i="17"/>
  <c r="B636" i="17"/>
  <c r="B637" i="17"/>
  <c r="B638" i="17"/>
  <c r="B639" i="17"/>
  <c r="B640" i="17"/>
  <c r="B641" i="17"/>
  <c r="B642" i="17"/>
  <c r="B643" i="17"/>
  <c r="B644" i="17"/>
  <c r="B645" i="17"/>
  <c r="B646" i="17"/>
  <c r="B647" i="17"/>
  <c r="B648" i="17"/>
  <c r="B649" i="17"/>
  <c r="B650" i="17"/>
  <c r="B651" i="17"/>
  <c r="B652" i="17"/>
  <c r="B653" i="17"/>
  <c r="B654" i="17"/>
  <c r="B655" i="17"/>
  <c r="B656" i="17"/>
  <c r="B657" i="17"/>
  <c r="B658" i="17"/>
  <c r="B659" i="17"/>
  <c r="B660" i="17"/>
  <c r="B661" i="17"/>
  <c r="B662" i="17"/>
  <c r="B663" i="17"/>
  <c r="B664" i="17"/>
  <c r="B665" i="17"/>
  <c r="B666" i="17"/>
  <c r="B667" i="17"/>
  <c r="B668" i="17"/>
  <c r="B669" i="17"/>
  <c r="B670" i="17"/>
  <c r="B671" i="17"/>
  <c r="B672" i="17"/>
  <c r="B673" i="17"/>
  <c r="B674" i="17"/>
  <c r="B675" i="17"/>
  <c r="B676" i="17"/>
  <c r="B677" i="17"/>
  <c r="B678" i="17"/>
  <c r="B679" i="17"/>
  <c r="B680" i="17"/>
  <c r="B681" i="17"/>
  <c r="B682" i="17"/>
  <c r="B683" i="17"/>
  <c r="B684" i="17"/>
  <c r="B685" i="17"/>
  <c r="B686" i="17"/>
  <c r="B687" i="17"/>
  <c r="B688" i="17"/>
  <c r="B689" i="17"/>
  <c r="B690" i="17"/>
  <c r="B691" i="17"/>
  <c r="B692" i="17"/>
  <c r="B693" i="17"/>
  <c r="B694" i="17"/>
  <c r="B695" i="17"/>
  <c r="B696" i="17"/>
  <c r="B697" i="17"/>
  <c r="B698" i="17"/>
  <c r="B699" i="17"/>
  <c r="B700" i="17"/>
  <c r="B701" i="17"/>
  <c r="B702" i="17"/>
  <c r="B703" i="17"/>
  <c r="B704" i="17"/>
  <c r="B705" i="17"/>
  <c r="H13" i="20"/>
  <c r="E13" i="20"/>
  <c r="L10" i="20"/>
  <c r="H693" i="17" l="1"/>
  <c r="T693" i="17" s="1"/>
  <c r="T669" i="17"/>
  <c r="H669" i="17"/>
  <c r="H653" i="17"/>
  <c r="T653" i="17" s="1"/>
  <c r="H629" i="17"/>
  <c r="T629" i="17" s="1"/>
  <c r="H613" i="17"/>
  <c r="T613" i="17" s="1"/>
  <c r="T589" i="17"/>
  <c r="H589" i="17"/>
  <c r="H573" i="17"/>
  <c r="T573" i="17" s="1"/>
  <c r="H549" i="17"/>
  <c r="T549" i="17" s="1"/>
  <c r="H525" i="17"/>
  <c r="T525" i="17" s="1"/>
  <c r="T509" i="17"/>
  <c r="H509" i="17"/>
  <c r="H485" i="17"/>
  <c r="T485" i="17" s="1"/>
  <c r="H461" i="17"/>
  <c r="T461" i="17" s="1"/>
  <c r="H445" i="17"/>
  <c r="T445" i="17" s="1"/>
  <c r="T421" i="17"/>
  <c r="H421" i="17"/>
  <c r="H405" i="17"/>
  <c r="T405" i="17" s="1"/>
  <c r="H381" i="17"/>
  <c r="T381" i="17" s="1"/>
  <c r="H365" i="17"/>
  <c r="T365" i="17" s="1"/>
  <c r="T341" i="17"/>
  <c r="H341" i="17"/>
  <c r="H325" i="17"/>
  <c r="T325" i="17" s="1"/>
  <c r="H301" i="17"/>
  <c r="T301" i="17" s="1"/>
  <c r="H285" i="17"/>
  <c r="T285" i="17" s="1"/>
  <c r="T261" i="17"/>
  <c r="H261" i="17"/>
  <c r="H245" i="17"/>
  <c r="T245" i="17" s="1"/>
  <c r="H221" i="17"/>
  <c r="T221" i="17" s="1"/>
  <c r="H205" i="17"/>
  <c r="T205" i="17" s="1"/>
  <c r="T181" i="17"/>
  <c r="H181" i="17"/>
  <c r="H165" i="17"/>
  <c r="T165" i="17" s="1"/>
  <c r="H149" i="17"/>
  <c r="T149" i="17" s="1"/>
  <c r="H125" i="17"/>
  <c r="T125" i="17" s="1"/>
  <c r="T109" i="17"/>
  <c r="H109" i="17"/>
  <c r="H85" i="17"/>
  <c r="T85" i="17" s="1"/>
  <c r="H69" i="17"/>
  <c r="T69" i="17" s="1"/>
  <c r="H45" i="17"/>
  <c r="T45" i="17" s="1"/>
  <c r="T29" i="17"/>
  <c r="H29" i="17"/>
  <c r="H692" i="17"/>
  <c r="T692" i="17" s="1"/>
  <c r="H652" i="17"/>
  <c r="T652" i="17" s="1"/>
  <c r="H620" i="17"/>
  <c r="T620" i="17" s="1"/>
  <c r="T588" i="17"/>
  <c r="H588" i="17"/>
  <c r="H564" i="17"/>
  <c r="T564" i="17" s="1"/>
  <c r="H532" i="17"/>
  <c r="T532" i="17" s="1"/>
  <c r="H492" i="17"/>
  <c r="T492" i="17" s="1"/>
  <c r="T452" i="17"/>
  <c r="H452" i="17"/>
  <c r="H420" i="17"/>
  <c r="T420" i="17" s="1"/>
  <c r="H372" i="17"/>
  <c r="T372" i="17" s="1"/>
  <c r="H324" i="17"/>
  <c r="T324" i="17" s="1"/>
  <c r="T284" i="17"/>
  <c r="H284" i="17"/>
  <c r="H244" i="17"/>
  <c r="T244" i="17" s="1"/>
  <c r="H212" i="17"/>
  <c r="T212" i="17" s="1"/>
  <c r="H180" i="17"/>
  <c r="T180" i="17" s="1"/>
  <c r="T140" i="17"/>
  <c r="H140" i="17"/>
  <c r="H100" i="17"/>
  <c r="T100" i="17" s="1"/>
  <c r="H28" i="17"/>
  <c r="T28" i="17" s="1"/>
  <c r="H699" i="17"/>
  <c r="T699" i="17" s="1"/>
  <c r="T667" i="17"/>
  <c r="H667" i="17"/>
  <c r="H635" i="17"/>
  <c r="T635" i="17" s="1"/>
  <c r="H603" i="17"/>
  <c r="T603" i="17" s="1"/>
  <c r="H571" i="17"/>
  <c r="T571" i="17" s="1"/>
  <c r="T547" i="17"/>
  <c r="H547" i="17"/>
  <c r="H507" i="17"/>
  <c r="T507" i="17" s="1"/>
  <c r="H467" i="17"/>
  <c r="T467" i="17" s="1"/>
  <c r="H387" i="17"/>
  <c r="T387" i="17" s="1"/>
  <c r="T634" i="17"/>
  <c r="H634" i="17"/>
  <c r="H618" i="17"/>
  <c r="T618" i="17" s="1"/>
  <c r="H602" i="17"/>
  <c r="T602" i="17" s="1"/>
  <c r="H578" i="17"/>
  <c r="T578" i="17" s="1"/>
  <c r="T554" i="17"/>
  <c r="H554" i="17"/>
  <c r="H530" i="17"/>
  <c r="T530" i="17" s="1"/>
  <c r="H506" i="17"/>
  <c r="T506" i="17" s="1"/>
  <c r="H482" i="17"/>
  <c r="T482" i="17" s="1"/>
  <c r="T466" i="17"/>
  <c r="H466" i="17"/>
  <c r="H442" i="17"/>
  <c r="T442" i="17" s="1"/>
  <c r="H410" i="17"/>
  <c r="T410" i="17" s="1"/>
  <c r="H386" i="17"/>
  <c r="T386" i="17" s="1"/>
  <c r="T362" i="17"/>
  <c r="H362" i="17"/>
  <c r="H338" i="17"/>
  <c r="T338" i="17" s="1"/>
  <c r="H314" i="17"/>
  <c r="T314" i="17" s="1"/>
  <c r="H290" i="17"/>
  <c r="T290" i="17" s="1"/>
  <c r="T266" i="17"/>
  <c r="H266" i="17"/>
  <c r="H242" i="17"/>
  <c r="T242" i="17" s="1"/>
  <c r="H218" i="17"/>
  <c r="T218" i="17" s="1"/>
  <c r="H194" i="17"/>
  <c r="T194" i="17" s="1"/>
  <c r="T170" i="17"/>
  <c r="H170" i="17"/>
  <c r="H146" i="17"/>
  <c r="T146" i="17" s="1"/>
  <c r="H122" i="17"/>
  <c r="T122" i="17" s="1"/>
  <c r="H98" i="17"/>
  <c r="T98" i="17" s="1"/>
  <c r="T82" i="17"/>
  <c r="H82" i="17"/>
  <c r="H58" i="17"/>
  <c r="T58" i="17" s="1"/>
  <c r="H18" i="17"/>
  <c r="T18" i="17" s="1"/>
  <c r="H697" i="17"/>
  <c r="T697" i="17" s="1"/>
  <c r="T673" i="17"/>
  <c r="H673" i="17"/>
  <c r="H649" i="17"/>
  <c r="T649" i="17" s="1"/>
  <c r="H625" i="17"/>
  <c r="T625" i="17" s="1"/>
  <c r="H601" i="17"/>
  <c r="T601" i="17" s="1"/>
  <c r="T577" i="17"/>
  <c r="H577" i="17"/>
  <c r="H553" i="17"/>
  <c r="T553" i="17" s="1"/>
  <c r="H529" i="17"/>
  <c r="T529" i="17" s="1"/>
  <c r="H505" i="17"/>
  <c r="T505" i="17" s="1"/>
  <c r="T489" i="17"/>
  <c r="H489" i="17"/>
  <c r="H465" i="17"/>
  <c r="T465" i="17" s="1"/>
  <c r="H441" i="17"/>
  <c r="T441" i="17" s="1"/>
  <c r="H417" i="17"/>
  <c r="T417" i="17" s="1"/>
  <c r="T401" i="17"/>
  <c r="H401" i="17"/>
  <c r="H377" i="17"/>
  <c r="T377" i="17" s="1"/>
  <c r="H353" i="17"/>
  <c r="T353" i="17" s="1"/>
  <c r="H329" i="17"/>
  <c r="T329" i="17" s="1"/>
  <c r="T305" i="17"/>
  <c r="H305" i="17"/>
  <c r="H281" i="17"/>
  <c r="T281" i="17" s="1"/>
  <c r="H257" i="17"/>
  <c r="T257" i="17" s="1"/>
  <c r="H233" i="17"/>
  <c r="T233" i="17" s="1"/>
  <c r="T209" i="17"/>
  <c r="H209" i="17"/>
  <c r="H177" i="17"/>
  <c r="T177" i="17" s="1"/>
  <c r="H153" i="17"/>
  <c r="T153" i="17" s="1"/>
  <c r="H137" i="17"/>
  <c r="T137" i="17" s="1"/>
  <c r="T121" i="17"/>
  <c r="H121" i="17"/>
  <c r="H97" i="17"/>
  <c r="T97" i="17" s="1"/>
  <c r="H81" i="17"/>
  <c r="T81" i="17" s="1"/>
  <c r="H57" i="17"/>
  <c r="T57" i="17" s="1"/>
  <c r="T41" i="17"/>
  <c r="H41" i="17"/>
  <c r="H17" i="17"/>
  <c r="T17" i="17" s="1"/>
  <c r="H664" i="17"/>
  <c r="T664" i="17" s="1"/>
  <c r="H632" i="17"/>
  <c r="T632" i="17" s="1"/>
  <c r="T600" i="17"/>
  <c r="H600" i="17"/>
  <c r="H576" i="17"/>
  <c r="T576" i="17" s="1"/>
  <c r="H544" i="17"/>
  <c r="T544" i="17" s="1"/>
  <c r="H520" i="17"/>
  <c r="T520" i="17" s="1"/>
  <c r="T488" i="17"/>
  <c r="H488" i="17"/>
  <c r="H464" i="17"/>
  <c r="T464" i="17" s="1"/>
  <c r="H440" i="17"/>
  <c r="T440" i="17" s="1"/>
  <c r="H424" i="17"/>
  <c r="T424" i="17" s="1"/>
  <c r="T400" i="17"/>
  <c r="H400" i="17"/>
  <c r="H384" i="17"/>
  <c r="T384" i="17" s="1"/>
  <c r="H360" i="17"/>
  <c r="T360" i="17" s="1"/>
  <c r="H344" i="17"/>
  <c r="T344" i="17" s="1"/>
  <c r="T328" i="17"/>
  <c r="H328" i="17"/>
  <c r="H312" i="17"/>
  <c r="T312" i="17" s="1"/>
  <c r="H304" i="17"/>
  <c r="T304" i="17" s="1"/>
  <c r="H296" i="17"/>
  <c r="T296" i="17" s="1"/>
  <c r="T280" i="17"/>
  <c r="H280" i="17"/>
  <c r="H272" i="17"/>
  <c r="T272" i="17" s="1"/>
  <c r="H264" i="17"/>
  <c r="T264" i="17" s="1"/>
  <c r="H256" i="17"/>
  <c r="T256" i="17" s="1"/>
  <c r="T248" i="17"/>
  <c r="H248" i="17"/>
  <c r="H240" i="17"/>
  <c r="T240" i="17" s="1"/>
  <c r="H232" i="17"/>
  <c r="T232" i="17" s="1"/>
  <c r="H224" i="17"/>
  <c r="T224" i="17" s="1"/>
  <c r="T216" i="17"/>
  <c r="H216" i="17"/>
  <c r="H208" i="17"/>
  <c r="T208" i="17" s="1"/>
  <c r="H200" i="17"/>
  <c r="T200" i="17" s="1"/>
  <c r="H192" i="17"/>
  <c r="T192" i="17" s="1"/>
  <c r="T184" i="17"/>
  <c r="H184" i="17"/>
  <c r="H176" i="17"/>
  <c r="T176" i="17" s="1"/>
  <c r="H168" i="17"/>
  <c r="T168" i="17" s="1"/>
  <c r="H160" i="17"/>
  <c r="T160" i="17" s="1"/>
  <c r="T152" i="17"/>
  <c r="H152" i="17"/>
  <c r="H144" i="17"/>
  <c r="T144" i="17" s="1"/>
  <c r="H136" i="17"/>
  <c r="T136" i="17" s="1"/>
  <c r="H128" i="17"/>
  <c r="T128" i="17" s="1"/>
  <c r="T120" i="17"/>
  <c r="H120" i="17"/>
  <c r="H112" i="17"/>
  <c r="T112" i="17" s="1"/>
  <c r="H104" i="17"/>
  <c r="T104" i="17" s="1"/>
  <c r="H96" i="17"/>
  <c r="T96" i="17" s="1"/>
  <c r="T88" i="17"/>
  <c r="H88" i="17"/>
  <c r="H80" i="17"/>
  <c r="T80" i="17" s="1"/>
  <c r="H72" i="17"/>
  <c r="T72" i="17" s="1"/>
  <c r="H64" i="17"/>
  <c r="T64" i="17" s="1"/>
  <c r="T56" i="17"/>
  <c r="H56" i="17"/>
  <c r="H48" i="17"/>
  <c r="T48" i="17" s="1"/>
  <c r="H40" i="17"/>
  <c r="T40" i="17" s="1"/>
  <c r="H32" i="17"/>
  <c r="T32" i="17" s="1"/>
  <c r="T24" i="17"/>
  <c r="H24" i="17"/>
  <c r="H16" i="17"/>
  <c r="T16" i="17" s="1"/>
  <c r="H688" i="17"/>
  <c r="T688" i="17" s="1"/>
  <c r="H672" i="17"/>
  <c r="T672" i="17" s="1"/>
  <c r="T648" i="17"/>
  <c r="H648" i="17"/>
  <c r="H624" i="17"/>
  <c r="T624" i="17" s="1"/>
  <c r="H608" i="17"/>
  <c r="T608" i="17" s="1"/>
  <c r="H584" i="17"/>
  <c r="T584" i="17" s="1"/>
  <c r="T560" i="17"/>
  <c r="H560" i="17"/>
  <c r="H552" i="17"/>
  <c r="T552" i="17" s="1"/>
  <c r="H536" i="17"/>
  <c r="T536" i="17" s="1"/>
  <c r="H512" i="17"/>
  <c r="T512" i="17" s="1"/>
  <c r="T496" i="17"/>
  <c r="H496" i="17"/>
  <c r="H480" i="17"/>
  <c r="T480" i="17" s="1"/>
  <c r="H456" i="17"/>
  <c r="T456" i="17" s="1"/>
  <c r="H448" i="17"/>
  <c r="T448" i="17" s="1"/>
  <c r="T432" i="17"/>
  <c r="H432" i="17"/>
  <c r="H416" i="17"/>
  <c r="T416" i="17" s="1"/>
  <c r="H408" i="17"/>
  <c r="T408" i="17" s="1"/>
  <c r="H392" i="17"/>
  <c r="T392" i="17" s="1"/>
  <c r="T376" i="17"/>
  <c r="H376" i="17"/>
  <c r="H368" i="17"/>
  <c r="T368" i="17" s="1"/>
  <c r="H352" i="17"/>
  <c r="T352" i="17" s="1"/>
  <c r="H336" i="17"/>
  <c r="T336" i="17" s="1"/>
  <c r="T320" i="17"/>
  <c r="H320" i="17"/>
  <c r="H288" i="17"/>
  <c r="T288" i="17" s="1"/>
  <c r="H703" i="17"/>
  <c r="T703" i="17" s="1"/>
  <c r="H695" i="17"/>
  <c r="T695" i="17" s="1"/>
  <c r="T687" i="17"/>
  <c r="H687" i="17"/>
  <c r="H679" i="17"/>
  <c r="T679" i="17" s="1"/>
  <c r="H671" i="17"/>
  <c r="T671" i="17" s="1"/>
  <c r="H663" i="17"/>
  <c r="T663" i="17" s="1"/>
  <c r="T655" i="17"/>
  <c r="H655" i="17"/>
  <c r="H647" i="17"/>
  <c r="T647" i="17" s="1"/>
  <c r="H639" i="17"/>
  <c r="T639" i="17" s="1"/>
  <c r="H631" i="17"/>
  <c r="T631" i="17" s="1"/>
  <c r="H623" i="17"/>
  <c r="T623" i="17" s="1"/>
  <c r="H615" i="17"/>
  <c r="T615" i="17" s="1"/>
  <c r="H607" i="17"/>
  <c r="T607" i="17" s="1"/>
  <c r="H599" i="17"/>
  <c r="T599" i="17" s="1"/>
  <c r="H591" i="17"/>
  <c r="T591" i="17" s="1"/>
  <c r="H583" i="17"/>
  <c r="T583" i="17" s="1"/>
  <c r="H575" i="17"/>
  <c r="T575" i="17" s="1"/>
  <c r="H567" i="17"/>
  <c r="T567" i="17" s="1"/>
  <c r="H559" i="17"/>
  <c r="T559" i="17" s="1"/>
  <c r="H551" i="17"/>
  <c r="T551" i="17" s="1"/>
  <c r="H543" i="17"/>
  <c r="T543" i="17" s="1"/>
  <c r="H535" i="17"/>
  <c r="T535" i="17" s="1"/>
  <c r="H527" i="17"/>
  <c r="T527" i="17" s="1"/>
  <c r="H519" i="17"/>
  <c r="T519" i="17" s="1"/>
  <c r="H511" i="17"/>
  <c r="T511" i="17" s="1"/>
  <c r="H503" i="17"/>
  <c r="T503" i="17" s="1"/>
  <c r="H495" i="17"/>
  <c r="T495" i="17" s="1"/>
  <c r="H487" i="17"/>
  <c r="T487" i="17" s="1"/>
  <c r="H479" i="17"/>
  <c r="T479" i="17" s="1"/>
  <c r="H471" i="17"/>
  <c r="T471" i="17" s="1"/>
  <c r="T463" i="17"/>
  <c r="H463" i="17"/>
  <c r="H455" i="17"/>
  <c r="T455" i="17" s="1"/>
  <c r="H447" i="17"/>
  <c r="T447" i="17" s="1"/>
  <c r="H439" i="17"/>
  <c r="T439" i="17" s="1"/>
  <c r="T431" i="17"/>
  <c r="H431" i="17"/>
  <c r="H423" i="17"/>
  <c r="T423" i="17" s="1"/>
  <c r="H415" i="17"/>
  <c r="T415" i="17" s="1"/>
  <c r="H407" i="17"/>
  <c r="T407" i="17" s="1"/>
  <c r="T399" i="17"/>
  <c r="H399" i="17"/>
  <c r="H391" i="17"/>
  <c r="T391" i="17" s="1"/>
  <c r="H383" i="17"/>
  <c r="T383" i="17" s="1"/>
  <c r="H375" i="17"/>
  <c r="T375" i="17" s="1"/>
  <c r="H367" i="17"/>
  <c r="T367" i="17" s="1"/>
  <c r="H359" i="17"/>
  <c r="T359" i="17" s="1"/>
  <c r="H351" i="17"/>
  <c r="T351" i="17" s="1"/>
  <c r="H343" i="17"/>
  <c r="T343" i="17" s="1"/>
  <c r="H335" i="17"/>
  <c r="T335" i="17" s="1"/>
  <c r="H327" i="17"/>
  <c r="T327" i="17" s="1"/>
  <c r="H319" i="17"/>
  <c r="T319" i="17" s="1"/>
  <c r="H311" i="17"/>
  <c r="T311" i="17" s="1"/>
  <c r="H303" i="17"/>
  <c r="T303" i="17" s="1"/>
  <c r="H295" i="17"/>
  <c r="T295" i="17" s="1"/>
  <c r="H287" i="17"/>
  <c r="T287" i="17" s="1"/>
  <c r="H279" i="17"/>
  <c r="T279" i="17" s="1"/>
  <c r="H271" i="17"/>
  <c r="T271" i="17" s="1"/>
  <c r="H263" i="17"/>
  <c r="T263" i="17" s="1"/>
  <c r="H255" i="17"/>
  <c r="T255" i="17" s="1"/>
  <c r="H247" i="17"/>
  <c r="T247" i="17" s="1"/>
  <c r="H239" i="17"/>
  <c r="T239" i="17" s="1"/>
  <c r="H231" i="17"/>
  <c r="T231" i="17" s="1"/>
  <c r="H223" i="17"/>
  <c r="T223" i="17" s="1"/>
  <c r="H215" i="17"/>
  <c r="T215" i="17" s="1"/>
  <c r="T207" i="17"/>
  <c r="H207" i="17"/>
  <c r="H199" i="17"/>
  <c r="T199" i="17" s="1"/>
  <c r="H191" i="17"/>
  <c r="T191" i="17" s="1"/>
  <c r="H183" i="17"/>
  <c r="T183" i="17" s="1"/>
  <c r="H175" i="17"/>
  <c r="T175" i="17" s="1"/>
  <c r="H167" i="17"/>
  <c r="T167" i="17" s="1"/>
  <c r="H159" i="17"/>
  <c r="T159" i="17" s="1"/>
  <c r="H151" i="17"/>
  <c r="T151" i="17" s="1"/>
  <c r="T143" i="17"/>
  <c r="H143" i="17"/>
  <c r="H135" i="17"/>
  <c r="T135" i="17" s="1"/>
  <c r="H127" i="17"/>
  <c r="T127" i="17" s="1"/>
  <c r="H119" i="17"/>
  <c r="T119" i="17" s="1"/>
  <c r="H111" i="17"/>
  <c r="T111" i="17" s="1"/>
  <c r="H103" i="17"/>
  <c r="T103" i="17" s="1"/>
  <c r="H95" i="17"/>
  <c r="T95" i="17" s="1"/>
  <c r="H87" i="17"/>
  <c r="T87" i="17" s="1"/>
  <c r="H79" i="17"/>
  <c r="T79" i="17" s="1"/>
  <c r="H71" i="17"/>
  <c r="T71" i="17" s="1"/>
  <c r="H63" i="17"/>
  <c r="T63" i="17" s="1"/>
  <c r="H55" i="17"/>
  <c r="T55" i="17" s="1"/>
  <c r="H47" i="17"/>
  <c r="T47" i="17" s="1"/>
  <c r="H39" i="17"/>
  <c r="T39" i="17" s="1"/>
  <c r="H31" i="17"/>
  <c r="T31" i="17" s="1"/>
  <c r="H23" i="17"/>
  <c r="T23" i="17" s="1"/>
  <c r="H15" i="17"/>
  <c r="T15" i="17" s="1"/>
  <c r="H700" i="17"/>
  <c r="T700" i="17" s="1"/>
  <c r="H676" i="17"/>
  <c r="T676" i="17" s="1"/>
  <c r="H660" i="17"/>
  <c r="T660" i="17" s="1"/>
  <c r="H636" i="17"/>
  <c r="T636" i="17" s="1"/>
  <c r="H612" i="17"/>
  <c r="T612" i="17" s="1"/>
  <c r="H596" i="17"/>
  <c r="T596" i="17" s="1"/>
  <c r="H572" i="17"/>
  <c r="T572" i="17" s="1"/>
  <c r="T548" i="17"/>
  <c r="H548" i="17"/>
  <c r="H524" i="17"/>
  <c r="T524" i="17" s="1"/>
  <c r="H516" i="17"/>
  <c r="T516" i="17" s="1"/>
  <c r="H500" i="17"/>
  <c r="T500" i="17" s="1"/>
  <c r="H476" i="17"/>
  <c r="T476" i="17" s="1"/>
  <c r="H460" i="17"/>
  <c r="T460" i="17" s="1"/>
  <c r="H436" i="17"/>
  <c r="T436" i="17" s="1"/>
  <c r="H412" i="17"/>
  <c r="T412" i="17" s="1"/>
  <c r="T396" i="17"/>
  <c r="H396" i="17"/>
  <c r="H380" i="17"/>
  <c r="T380" i="17" s="1"/>
  <c r="H356" i="17"/>
  <c r="T356" i="17" s="1"/>
  <c r="H340" i="17"/>
  <c r="T340" i="17" s="1"/>
  <c r="H316" i="17"/>
  <c r="T316" i="17" s="1"/>
  <c r="H300" i="17"/>
  <c r="T300" i="17" s="1"/>
  <c r="H276" i="17"/>
  <c r="T276" i="17" s="1"/>
  <c r="H260" i="17"/>
  <c r="T260" i="17" s="1"/>
  <c r="H236" i="17"/>
  <c r="T236" i="17" s="1"/>
  <c r="H220" i="17"/>
  <c r="T220" i="17" s="1"/>
  <c r="H196" i="17"/>
  <c r="T196" i="17" s="1"/>
  <c r="H172" i="17"/>
  <c r="T172" i="17" s="1"/>
  <c r="H156" i="17"/>
  <c r="T156" i="17" s="1"/>
  <c r="H132" i="17"/>
  <c r="T132" i="17" s="1"/>
  <c r="H116" i="17"/>
  <c r="T116" i="17" s="1"/>
  <c r="H92" i="17"/>
  <c r="T92" i="17" s="1"/>
  <c r="H76" i="17"/>
  <c r="T76" i="17" s="1"/>
  <c r="H60" i="17"/>
  <c r="T60" i="17" s="1"/>
  <c r="H36" i="17"/>
  <c r="T36" i="17" s="1"/>
  <c r="H683" i="17"/>
  <c r="T683" i="17" s="1"/>
  <c r="H659" i="17"/>
  <c r="T659" i="17" s="1"/>
  <c r="H643" i="17"/>
  <c r="T643" i="17" s="1"/>
  <c r="H619" i="17"/>
  <c r="T619" i="17" s="1"/>
  <c r="H595" i="17"/>
  <c r="T595" i="17" s="1"/>
  <c r="T579" i="17"/>
  <c r="H579" i="17"/>
  <c r="H555" i="17"/>
  <c r="T555" i="17" s="1"/>
  <c r="H539" i="17"/>
  <c r="T539" i="17" s="1"/>
  <c r="H523" i="17"/>
  <c r="T523" i="17" s="1"/>
  <c r="T499" i="17"/>
  <c r="H499" i="17"/>
  <c r="H483" i="17"/>
  <c r="T483" i="17" s="1"/>
  <c r="H459" i="17"/>
  <c r="T459" i="17" s="1"/>
  <c r="H443" i="17"/>
  <c r="T443" i="17" s="1"/>
  <c r="T427" i="17"/>
  <c r="H427" i="17"/>
  <c r="H411" i="17"/>
  <c r="T411" i="17" s="1"/>
  <c r="H395" i="17"/>
  <c r="T395" i="17" s="1"/>
  <c r="H371" i="17"/>
  <c r="T371" i="17" s="1"/>
  <c r="H355" i="17"/>
  <c r="T355" i="17" s="1"/>
  <c r="H339" i="17"/>
  <c r="T339" i="17" s="1"/>
  <c r="H323" i="17"/>
  <c r="T323" i="17" s="1"/>
  <c r="H307" i="17"/>
  <c r="T307" i="17" s="1"/>
  <c r="H291" i="17"/>
  <c r="T291" i="17" s="1"/>
  <c r="H275" i="17"/>
  <c r="T275" i="17" s="1"/>
  <c r="H259" i="17"/>
  <c r="T259" i="17" s="1"/>
  <c r="H243" i="17"/>
  <c r="T243" i="17" s="1"/>
  <c r="H227" i="17"/>
  <c r="T227" i="17" s="1"/>
  <c r="H211" i="17"/>
  <c r="T211" i="17" s="1"/>
  <c r="H195" i="17"/>
  <c r="T195" i="17" s="1"/>
  <c r="H179" i="17"/>
  <c r="T179" i="17" s="1"/>
  <c r="H163" i="17"/>
  <c r="T163" i="17" s="1"/>
  <c r="H147" i="17"/>
  <c r="T147" i="17" s="1"/>
  <c r="H131" i="17"/>
  <c r="T131" i="17" s="1"/>
  <c r="H115" i="17"/>
  <c r="T115" i="17" s="1"/>
  <c r="H99" i="17"/>
  <c r="T99" i="17" s="1"/>
  <c r="T83" i="17"/>
  <c r="H83" i="17"/>
  <c r="T67" i="17"/>
  <c r="H67" i="17"/>
  <c r="H51" i="17"/>
  <c r="T51" i="17" s="1"/>
  <c r="T43" i="17"/>
  <c r="H43" i="17"/>
  <c r="H35" i="17"/>
  <c r="T35" i="17" s="1"/>
  <c r="H19" i="17"/>
  <c r="T19" i="17" s="1"/>
  <c r="H698" i="17"/>
  <c r="T698" i="17" s="1"/>
  <c r="H682" i="17"/>
  <c r="T682" i="17" s="1"/>
  <c r="H666" i="17"/>
  <c r="T666" i="17" s="1"/>
  <c r="T650" i="17"/>
  <c r="H650" i="17"/>
  <c r="H594" i="17"/>
  <c r="T594" i="17" s="1"/>
  <c r="H570" i="17"/>
  <c r="T570" i="17" s="1"/>
  <c r="T546" i="17"/>
  <c r="H546" i="17"/>
  <c r="H522" i="17"/>
  <c r="T522" i="17" s="1"/>
  <c r="H498" i="17"/>
  <c r="T498" i="17" s="1"/>
  <c r="T474" i="17"/>
  <c r="H474" i="17"/>
  <c r="H458" i="17"/>
  <c r="T458" i="17" s="1"/>
  <c r="H434" i="17"/>
  <c r="T434" i="17" s="1"/>
  <c r="H418" i="17"/>
  <c r="T418" i="17" s="1"/>
  <c r="H394" i="17"/>
  <c r="T394" i="17" s="1"/>
  <c r="H370" i="17"/>
  <c r="T370" i="17" s="1"/>
  <c r="T346" i="17"/>
  <c r="H346" i="17"/>
  <c r="H322" i="17"/>
  <c r="T322" i="17" s="1"/>
  <c r="T306" i="17"/>
  <c r="H306" i="17"/>
  <c r="T282" i="17"/>
  <c r="H282" i="17"/>
  <c r="H258" i="17"/>
  <c r="T258" i="17" s="1"/>
  <c r="H234" i="17"/>
  <c r="T234" i="17" s="1"/>
  <c r="H210" i="17"/>
  <c r="T210" i="17" s="1"/>
  <c r="H186" i="17"/>
  <c r="T186" i="17" s="1"/>
  <c r="H162" i="17"/>
  <c r="T162" i="17" s="1"/>
  <c r="H138" i="17"/>
  <c r="T138" i="17" s="1"/>
  <c r="H114" i="17"/>
  <c r="T114" i="17" s="1"/>
  <c r="T90" i="17"/>
  <c r="H90" i="17"/>
  <c r="T66" i="17"/>
  <c r="H66" i="17"/>
  <c r="H42" i="17"/>
  <c r="T42" i="17" s="1"/>
  <c r="T34" i="17"/>
  <c r="H34" i="17"/>
  <c r="H705" i="17"/>
  <c r="T705" i="17" s="1"/>
  <c r="H689" i="17"/>
  <c r="T689" i="17" s="1"/>
  <c r="H665" i="17"/>
  <c r="T665" i="17" s="1"/>
  <c r="H641" i="17"/>
  <c r="T641" i="17" s="1"/>
  <c r="H617" i="17"/>
  <c r="T617" i="17" s="1"/>
  <c r="T593" i="17"/>
  <c r="H593" i="17"/>
  <c r="H569" i="17"/>
  <c r="T569" i="17" s="1"/>
  <c r="H545" i="17"/>
  <c r="T545" i="17" s="1"/>
  <c r="T521" i="17"/>
  <c r="H521" i="17"/>
  <c r="H497" i="17"/>
  <c r="T497" i="17" s="1"/>
  <c r="H473" i="17"/>
  <c r="T473" i="17" s="1"/>
  <c r="T449" i="17"/>
  <c r="H449" i="17"/>
  <c r="H425" i="17"/>
  <c r="T425" i="17" s="1"/>
  <c r="H393" i="17"/>
  <c r="T393" i="17" s="1"/>
  <c r="H369" i="17"/>
  <c r="T369" i="17" s="1"/>
  <c r="H337" i="17"/>
  <c r="T337" i="17" s="1"/>
  <c r="H313" i="17"/>
  <c r="T313" i="17" s="1"/>
  <c r="T289" i="17"/>
  <c r="H289" i="17"/>
  <c r="H265" i="17"/>
  <c r="T265" i="17" s="1"/>
  <c r="T241" i="17"/>
  <c r="H241" i="17"/>
  <c r="T225" i="17"/>
  <c r="H225" i="17"/>
  <c r="H201" i="17"/>
  <c r="T201" i="17" s="1"/>
  <c r="H185" i="17"/>
  <c r="T185" i="17" s="1"/>
  <c r="H169" i="17"/>
  <c r="T169" i="17" s="1"/>
  <c r="H145" i="17"/>
  <c r="T145" i="17" s="1"/>
  <c r="H129" i="17"/>
  <c r="T129" i="17" s="1"/>
  <c r="H105" i="17"/>
  <c r="T105" i="17" s="1"/>
  <c r="H89" i="17"/>
  <c r="T89" i="17" s="1"/>
  <c r="T73" i="17"/>
  <c r="H73" i="17"/>
  <c r="T65" i="17"/>
  <c r="H65" i="17"/>
  <c r="H49" i="17"/>
  <c r="T49" i="17" s="1"/>
  <c r="T33" i="17"/>
  <c r="H33" i="17"/>
  <c r="H704" i="17"/>
  <c r="T704" i="17" s="1"/>
  <c r="H696" i="17"/>
  <c r="T696" i="17" s="1"/>
  <c r="H680" i="17"/>
  <c r="T680" i="17" s="1"/>
  <c r="H656" i="17"/>
  <c r="T656" i="17" s="1"/>
  <c r="H640" i="17"/>
  <c r="T640" i="17" s="1"/>
  <c r="T616" i="17"/>
  <c r="H616" i="17"/>
  <c r="H592" i="17"/>
  <c r="T592" i="17" s="1"/>
  <c r="H568" i="17"/>
  <c r="T568" i="17" s="1"/>
  <c r="T528" i="17"/>
  <c r="H528" i="17"/>
  <c r="H504" i="17"/>
  <c r="T504" i="17" s="1"/>
  <c r="H472" i="17"/>
  <c r="T472" i="17" s="1"/>
  <c r="T702" i="17"/>
  <c r="H702" i="17"/>
  <c r="H694" i="17"/>
  <c r="T694" i="17" s="1"/>
  <c r="H686" i="17"/>
  <c r="T686" i="17" s="1"/>
  <c r="H678" i="17"/>
  <c r="T678" i="17" s="1"/>
  <c r="T670" i="17"/>
  <c r="H670" i="17"/>
  <c r="H662" i="17"/>
  <c r="T662" i="17" s="1"/>
  <c r="T654" i="17"/>
  <c r="H654" i="17"/>
  <c r="H646" i="17"/>
  <c r="T646" i="17" s="1"/>
  <c r="T638" i="17"/>
  <c r="H638" i="17"/>
  <c r="H630" i="17"/>
  <c r="T630" i="17" s="1"/>
  <c r="T622" i="17"/>
  <c r="H622" i="17"/>
  <c r="H614" i="17"/>
  <c r="T614" i="17" s="1"/>
  <c r="T606" i="17"/>
  <c r="H606" i="17"/>
  <c r="H598" i="17"/>
  <c r="T598" i="17" s="1"/>
  <c r="T590" i="17"/>
  <c r="H590" i="17"/>
  <c r="H582" i="17"/>
  <c r="T582" i="17" s="1"/>
  <c r="T574" i="17"/>
  <c r="H574" i="17"/>
  <c r="H566" i="17"/>
  <c r="T566" i="17" s="1"/>
  <c r="T558" i="17"/>
  <c r="H558" i="17"/>
  <c r="H550" i="17"/>
  <c r="T550" i="17" s="1"/>
  <c r="T542" i="17"/>
  <c r="H542" i="17"/>
  <c r="H534" i="17"/>
  <c r="T534" i="17" s="1"/>
  <c r="T526" i="17"/>
  <c r="H526" i="17"/>
  <c r="H518" i="17"/>
  <c r="T518" i="17" s="1"/>
  <c r="T510" i="17"/>
  <c r="H510" i="17"/>
  <c r="H502" i="17"/>
  <c r="T502" i="17" s="1"/>
  <c r="T494" i="17"/>
  <c r="H494" i="17"/>
  <c r="H486" i="17"/>
  <c r="T486" i="17" s="1"/>
  <c r="T478" i="17"/>
  <c r="H478" i="17"/>
  <c r="H470" i="17"/>
  <c r="T470" i="17" s="1"/>
  <c r="T462" i="17"/>
  <c r="H462" i="17"/>
  <c r="H454" i="17"/>
  <c r="T454" i="17" s="1"/>
  <c r="T446" i="17"/>
  <c r="H446" i="17"/>
  <c r="H438" i="17"/>
  <c r="T438" i="17" s="1"/>
  <c r="T430" i="17"/>
  <c r="H430" i="17"/>
  <c r="H422" i="17"/>
  <c r="T422" i="17" s="1"/>
  <c r="T414" i="17"/>
  <c r="H414" i="17"/>
  <c r="H406" i="17"/>
  <c r="T406" i="17" s="1"/>
  <c r="T398" i="17"/>
  <c r="H398" i="17"/>
  <c r="H390" i="17"/>
  <c r="T390" i="17" s="1"/>
  <c r="T382" i="17"/>
  <c r="H382" i="17"/>
  <c r="H374" i="17"/>
  <c r="T374" i="17" s="1"/>
  <c r="T366" i="17"/>
  <c r="H366" i="17"/>
  <c r="H358" i="17"/>
  <c r="T358" i="17" s="1"/>
  <c r="T350" i="17"/>
  <c r="H350" i="17"/>
  <c r="H342" i="17"/>
  <c r="T342" i="17" s="1"/>
  <c r="T334" i="17"/>
  <c r="H334" i="17"/>
  <c r="H326" i="17"/>
  <c r="T326" i="17" s="1"/>
  <c r="T318" i="17"/>
  <c r="H318" i="17"/>
  <c r="H310" i="17"/>
  <c r="T310" i="17" s="1"/>
  <c r="T302" i="17"/>
  <c r="H302" i="17"/>
  <c r="H294" i="17"/>
  <c r="T294" i="17" s="1"/>
  <c r="T286" i="17"/>
  <c r="H286" i="17"/>
  <c r="H278" i="17"/>
  <c r="T278" i="17" s="1"/>
  <c r="T270" i="17"/>
  <c r="H270" i="17"/>
  <c r="H262" i="17"/>
  <c r="T262" i="17" s="1"/>
  <c r="T254" i="17"/>
  <c r="H254" i="17"/>
  <c r="H246" i="17"/>
  <c r="T246" i="17" s="1"/>
  <c r="T238" i="17"/>
  <c r="H238" i="17"/>
  <c r="H230" i="17"/>
  <c r="T230" i="17" s="1"/>
  <c r="T222" i="17"/>
  <c r="H222" i="17"/>
  <c r="H214" i="17"/>
  <c r="T214" i="17" s="1"/>
  <c r="T206" i="17"/>
  <c r="H206" i="17"/>
  <c r="H198" i="17"/>
  <c r="T198" i="17" s="1"/>
  <c r="T190" i="17"/>
  <c r="H190" i="17"/>
  <c r="H182" i="17"/>
  <c r="T182" i="17" s="1"/>
  <c r="T174" i="17"/>
  <c r="H174" i="17"/>
  <c r="H166" i="17"/>
  <c r="T166" i="17" s="1"/>
  <c r="T158" i="17"/>
  <c r="H158" i="17"/>
  <c r="H150" i="17"/>
  <c r="T150" i="17" s="1"/>
  <c r="T142" i="17"/>
  <c r="H142" i="17"/>
  <c r="H134" i="17"/>
  <c r="T134" i="17" s="1"/>
  <c r="T126" i="17"/>
  <c r="H126" i="17"/>
  <c r="H118" i="17"/>
  <c r="T118" i="17" s="1"/>
  <c r="T110" i="17"/>
  <c r="H110" i="17"/>
  <c r="H102" i="17"/>
  <c r="T102" i="17" s="1"/>
  <c r="T94" i="17"/>
  <c r="H94" i="17"/>
  <c r="H86" i="17"/>
  <c r="T86" i="17" s="1"/>
  <c r="H78" i="17"/>
  <c r="T78" i="17" s="1"/>
  <c r="H70" i="17"/>
  <c r="T70" i="17" s="1"/>
  <c r="T62" i="17"/>
  <c r="H62" i="17"/>
  <c r="H54" i="17"/>
  <c r="T54" i="17" s="1"/>
  <c r="H46" i="17"/>
  <c r="T46" i="17" s="1"/>
  <c r="H38" i="17"/>
  <c r="T38" i="17" s="1"/>
  <c r="T30" i="17"/>
  <c r="H30" i="17"/>
  <c r="H22" i="17"/>
  <c r="T22" i="17" s="1"/>
  <c r="H14" i="17"/>
  <c r="T14" i="17" s="1"/>
  <c r="H701" i="17"/>
  <c r="T701" i="17" s="1"/>
  <c r="T685" i="17"/>
  <c r="H685" i="17"/>
  <c r="H677" i="17"/>
  <c r="T677" i="17" s="1"/>
  <c r="H661" i="17"/>
  <c r="T661" i="17" s="1"/>
  <c r="H645" i="17"/>
  <c r="T645" i="17" s="1"/>
  <c r="T637" i="17"/>
  <c r="H637" i="17"/>
  <c r="H621" i="17"/>
  <c r="T621" i="17" s="1"/>
  <c r="H605" i="17"/>
  <c r="T605" i="17" s="1"/>
  <c r="H597" i="17"/>
  <c r="T597" i="17" s="1"/>
  <c r="T581" i="17"/>
  <c r="H581" i="17"/>
  <c r="H565" i="17"/>
  <c r="T565" i="17" s="1"/>
  <c r="H557" i="17"/>
  <c r="T557" i="17" s="1"/>
  <c r="H541" i="17"/>
  <c r="T541" i="17" s="1"/>
  <c r="T533" i="17"/>
  <c r="H533" i="17"/>
  <c r="H517" i="17"/>
  <c r="T517" i="17" s="1"/>
  <c r="H501" i="17"/>
  <c r="T501" i="17" s="1"/>
  <c r="H493" i="17"/>
  <c r="T493" i="17" s="1"/>
  <c r="T477" i="17"/>
  <c r="H477" i="17"/>
  <c r="H469" i="17"/>
  <c r="T469" i="17" s="1"/>
  <c r="H453" i="17"/>
  <c r="T453" i="17" s="1"/>
  <c r="H437" i="17"/>
  <c r="T437" i="17" s="1"/>
  <c r="T429" i="17"/>
  <c r="H429" i="17"/>
  <c r="H413" i="17"/>
  <c r="T413" i="17" s="1"/>
  <c r="H397" i="17"/>
  <c r="T397" i="17" s="1"/>
  <c r="H389" i="17"/>
  <c r="T389" i="17" s="1"/>
  <c r="T373" i="17"/>
  <c r="H373" i="17"/>
  <c r="H357" i="17"/>
  <c r="T357" i="17" s="1"/>
  <c r="H349" i="17"/>
  <c r="T349" i="17" s="1"/>
  <c r="H333" i="17"/>
  <c r="T333" i="17" s="1"/>
  <c r="T317" i="17"/>
  <c r="H317" i="17"/>
  <c r="H309" i="17"/>
  <c r="T309" i="17" s="1"/>
  <c r="H293" i="17"/>
  <c r="T293" i="17" s="1"/>
  <c r="H277" i="17"/>
  <c r="T277" i="17" s="1"/>
  <c r="T269" i="17"/>
  <c r="H269" i="17"/>
  <c r="H253" i="17"/>
  <c r="T253" i="17" s="1"/>
  <c r="H237" i="17"/>
  <c r="T237" i="17" s="1"/>
  <c r="H229" i="17"/>
  <c r="T229" i="17" s="1"/>
  <c r="T213" i="17"/>
  <c r="H213" i="17"/>
  <c r="H197" i="17"/>
  <c r="T197" i="17" s="1"/>
  <c r="H189" i="17"/>
  <c r="T189" i="17" s="1"/>
  <c r="H173" i="17"/>
  <c r="T173" i="17" s="1"/>
  <c r="T157" i="17"/>
  <c r="H157" i="17"/>
  <c r="H141" i="17"/>
  <c r="T141" i="17" s="1"/>
  <c r="H133" i="17"/>
  <c r="T133" i="17" s="1"/>
  <c r="H117" i="17"/>
  <c r="T117" i="17" s="1"/>
  <c r="T101" i="17"/>
  <c r="H101" i="17"/>
  <c r="H93" i="17"/>
  <c r="T93" i="17" s="1"/>
  <c r="H77" i="17"/>
  <c r="T77" i="17" s="1"/>
  <c r="H61" i="17"/>
  <c r="T61" i="17" s="1"/>
  <c r="T53" i="17"/>
  <c r="H53" i="17"/>
  <c r="H37" i="17"/>
  <c r="T37" i="17" s="1"/>
  <c r="H21" i="17"/>
  <c r="T21" i="17" s="1"/>
  <c r="H684" i="17"/>
  <c r="T684" i="17" s="1"/>
  <c r="T668" i="17"/>
  <c r="H668" i="17"/>
  <c r="H644" i="17"/>
  <c r="T644" i="17" s="1"/>
  <c r="H628" i="17"/>
  <c r="T628" i="17" s="1"/>
  <c r="H604" i="17"/>
  <c r="T604" i="17" s="1"/>
  <c r="T580" i="17"/>
  <c r="H580" i="17"/>
  <c r="H556" i="17"/>
  <c r="T556" i="17" s="1"/>
  <c r="H540" i="17"/>
  <c r="T540" i="17" s="1"/>
  <c r="H508" i="17"/>
  <c r="T508" i="17" s="1"/>
  <c r="T484" i="17"/>
  <c r="H484" i="17"/>
  <c r="H468" i="17"/>
  <c r="T468" i="17" s="1"/>
  <c r="H444" i="17"/>
  <c r="T444" i="17" s="1"/>
  <c r="H428" i="17"/>
  <c r="T428" i="17" s="1"/>
  <c r="T404" i="17"/>
  <c r="H404" i="17"/>
  <c r="H388" i="17"/>
  <c r="T388" i="17" s="1"/>
  <c r="H364" i="17"/>
  <c r="T364" i="17" s="1"/>
  <c r="H348" i="17"/>
  <c r="T348" i="17" s="1"/>
  <c r="T332" i="17"/>
  <c r="H332" i="17"/>
  <c r="H308" i="17"/>
  <c r="T308" i="17" s="1"/>
  <c r="H292" i="17"/>
  <c r="T292" i="17" s="1"/>
  <c r="H268" i="17"/>
  <c r="T268" i="17" s="1"/>
  <c r="T252" i="17"/>
  <c r="H252" i="17"/>
  <c r="H228" i="17"/>
  <c r="T228" i="17" s="1"/>
  <c r="H204" i="17"/>
  <c r="T204" i="17" s="1"/>
  <c r="H188" i="17"/>
  <c r="T188" i="17" s="1"/>
  <c r="T164" i="17"/>
  <c r="H164" i="17"/>
  <c r="H148" i="17"/>
  <c r="T148" i="17" s="1"/>
  <c r="H124" i="17"/>
  <c r="T124" i="17" s="1"/>
  <c r="H108" i="17"/>
  <c r="T108" i="17" s="1"/>
  <c r="T84" i="17"/>
  <c r="H84" i="17"/>
  <c r="H68" i="17"/>
  <c r="T68" i="17" s="1"/>
  <c r="H52" i="17"/>
  <c r="T52" i="17" s="1"/>
  <c r="H44" i="17"/>
  <c r="T44" i="17" s="1"/>
  <c r="T20" i="17"/>
  <c r="H20" i="17"/>
  <c r="H691" i="17"/>
  <c r="T691" i="17" s="1"/>
  <c r="H675" i="17"/>
  <c r="T675" i="17" s="1"/>
  <c r="H651" i="17"/>
  <c r="T651" i="17" s="1"/>
  <c r="T627" i="17"/>
  <c r="H627" i="17"/>
  <c r="H611" i="17"/>
  <c r="T611" i="17" s="1"/>
  <c r="H587" i="17"/>
  <c r="T587" i="17" s="1"/>
  <c r="H563" i="17"/>
  <c r="T563" i="17" s="1"/>
  <c r="T531" i="17"/>
  <c r="H531" i="17"/>
  <c r="H515" i="17"/>
  <c r="T515" i="17" s="1"/>
  <c r="H491" i="17"/>
  <c r="T491" i="17" s="1"/>
  <c r="H475" i="17"/>
  <c r="T475" i="17" s="1"/>
  <c r="T451" i="17"/>
  <c r="H451" i="17"/>
  <c r="H435" i="17"/>
  <c r="T435" i="17" s="1"/>
  <c r="H419" i="17"/>
  <c r="T419" i="17" s="1"/>
  <c r="H403" i="17"/>
  <c r="T403" i="17" s="1"/>
  <c r="T379" i="17"/>
  <c r="H379" i="17"/>
  <c r="H363" i="17"/>
  <c r="T363" i="17" s="1"/>
  <c r="H347" i="17"/>
  <c r="T347" i="17" s="1"/>
  <c r="H331" i="17"/>
  <c r="T331" i="17" s="1"/>
  <c r="T315" i="17"/>
  <c r="H315" i="17"/>
  <c r="H299" i="17"/>
  <c r="T299" i="17" s="1"/>
  <c r="H283" i="17"/>
  <c r="T283" i="17" s="1"/>
  <c r="H267" i="17"/>
  <c r="T267" i="17" s="1"/>
  <c r="T251" i="17"/>
  <c r="H251" i="17"/>
  <c r="H235" i="17"/>
  <c r="T235" i="17" s="1"/>
  <c r="H219" i="17"/>
  <c r="T219" i="17" s="1"/>
  <c r="H203" i="17"/>
  <c r="T203" i="17" s="1"/>
  <c r="T187" i="17"/>
  <c r="H187" i="17"/>
  <c r="H171" i="17"/>
  <c r="T171" i="17" s="1"/>
  <c r="H155" i="17"/>
  <c r="T155" i="17" s="1"/>
  <c r="H139" i="17"/>
  <c r="T139" i="17" s="1"/>
  <c r="T123" i="17"/>
  <c r="H123" i="17"/>
  <c r="H107" i="17"/>
  <c r="T107" i="17" s="1"/>
  <c r="H91" i="17"/>
  <c r="T91" i="17" s="1"/>
  <c r="H75" i="17"/>
  <c r="T75" i="17" s="1"/>
  <c r="T59" i="17"/>
  <c r="H59" i="17"/>
  <c r="H27" i="17"/>
  <c r="T27" i="17" s="1"/>
  <c r="H690" i="17"/>
  <c r="T690" i="17" s="1"/>
  <c r="H674" i="17"/>
  <c r="T674" i="17" s="1"/>
  <c r="T658" i="17"/>
  <c r="H658" i="17"/>
  <c r="H642" i="17"/>
  <c r="T642" i="17" s="1"/>
  <c r="H626" i="17"/>
  <c r="T626" i="17" s="1"/>
  <c r="H610" i="17"/>
  <c r="T610" i="17" s="1"/>
  <c r="T586" i="17"/>
  <c r="H586" i="17"/>
  <c r="H562" i="17"/>
  <c r="T562" i="17" s="1"/>
  <c r="H538" i="17"/>
  <c r="T538" i="17" s="1"/>
  <c r="H514" i="17"/>
  <c r="T514" i="17" s="1"/>
  <c r="T490" i="17"/>
  <c r="H490" i="17"/>
  <c r="H450" i="17"/>
  <c r="T450" i="17" s="1"/>
  <c r="H426" i="17"/>
  <c r="T426" i="17" s="1"/>
  <c r="H402" i="17"/>
  <c r="T402" i="17" s="1"/>
  <c r="T378" i="17"/>
  <c r="H378" i="17"/>
  <c r="H354" i="17"/>
  <c r="T354" i="17" s="1"/>
  <c r="H330" i="17"/>
  <c r="T330" i="17" s="1"/>
  <c r="H298" i="17"/>
  <c r="T298" i="17" s="1"/>
  <c r="T274" i="17"/>
  <c r="H274" i="17"/>
  <c r="H250" i="17"/>
  <c r="T250" i="17" s="1"/>
  <c r="H226" i="17"/>
  <c r="T226" i="17" s="1"/>
  <c r="H202" i="17"/>
  <c r="T202" i="17" s="1"/>
  <c r="T178" i="17"/>
  <c r="H178" i="17"/>
  <c r="H154" i="17"/>
  <c r="T154" i="17" s="1"/>
  <c r="H130" i="17"/>
  <c r="T130" i="17" s="1"/>
  <c r="H106" i="17"/>
  <c r="T106" i="17" s="1"/>
  <c r="T74" i="17"/>
  <c r="H74" i="17"/>
  <c r="H50" i="17"/>
  <c r="T50" i="17" s="1"/>
  <c r="H26" i="17"/>
  <c r="T26" i="17" s="1"/>
  <c r="H681" i="17"/>
  <c r="T681" i="17" s="1"/>
  <c r="T657" i="17"/>
  <c r="H657" i="17"/>
  <c r="H633" i="17"/>
  <c r="T633" i="17" s="1"/>
  <c r="H609" i="17"/>
  <c r="T609" i="17" s="1"/>
  <c r="H585" i="17"/>
  <c r="T585" i="17" s="1"/>
  <c r="T561" i="17"/>
  <c r="H561" i="17"/>
  <c r="H537" i="17"/>
  <c r="T537" i="17" s="1"/>
  <c r="H513" i="17"/>
  <c r="T513" i="17" s="1"/>
  <c r="H481" i="17"/>
  <c r="T481" i="17" s="1"/>
  <c r="T457" i="17"/>
  <c r="H457" i="17"/>
  <c r="H433" i="17"/>
  <c r="T433" i="17" s="1"/>
  <c r="H409" i="17"/>
  <c r="T409" i="17" s="1"/>
  <c r="H385" i="17"/>
  <c r="T385" i="17" s="1"/>
  <c r="T361" i="17"/>
  <c r="H361" i="17"/>
  <c r="H345" i="17"/>
  <c r="T345" i="17" s="1"/>
  <c r="H321" i="17"/>
  <c r="T321" i="17" s="1"/>
  <c r="H297" i="17"/>
  <c r="T297" i="17" s="1"/>
  <c r="T273" i="17"/>
  <c r="H273" i="17"/>
  <c r="H249" i="17"/>
  <c r="T249" i="17" s="1"/>
  <c r="H217" i="17"/>
  <c r="T217" i="17" s="1"/>
  <c r="H193" i="17"/>
  <c r="T193" i="17" s="1"/>
  <c r="T161" i="17"/>
  <c r="H161" i="17"/>
  <c r="H113" i="17"/>
  <c r="T113" i="17" s="1"/>
  <c r="H25" i="17"/>
  <c r="T25" i="17" s="1"/>
  <c r="A18" i="21"/>
  <c r="B17" i="21"/>
  <c r="K17" i="21" s="1"/>
  <c r="C17" i="21"/>
  <c r="C11" i="17"/>
  <c r="C10" i="17"/>
  <c r="C9" i="17"/>
  <c r="C13" i="17"/>
  <c r="C12" i="17"/>
  <c r="G13" i="17"/>
  <c r="V13" i="17" s="1"/>
  <c r="G12" i="17"/>
  <c r="V12" i="17" s="1"/>
  <c r="G11" i="17"/>
  <c r="V11" i="17" s="1"/>
  <c r="K11" i="20"/>
  <c r="I9" i="20"/>
  <c r="H9" i="20"/>
  <c r="O706" i="17"/>
  <c r="N706" i="17" s="1"/>
  <c r="M706" i="17" s="1"/>
  <c r="L706" i="17" s="1"/>
  <c r="K706" i="17" s="1"/>
  <c r="D711" i="17"/>
  <c r="O3" i="17"/>
  <c r="N3" i="17"/>
  <c r="M3" i="17"/>
  <c r="K3" i="17"/>
  <c r="F3" i="17"/>
  <c r="F5" i="17"/>
  <c r="E5" i="17"/>
  <c r="E3" i="17"/>
  <c r="G10" i="17"/>
  <c r="V10" i="17" s="1"/>
  <c r="G14" i="17"/>
  <c r="V14" i="17" s="1"/>
  <c r="G15" i="17"/>
  <c r="V15" i="17" s="1"/>
  <c r="G16" i="17"/>
  <c r="V16" i="17" s="1"/>
  <c r="G17" i="17"/>
  <c r="V17" i="17" s="1"/>
  <c r="G18" i="17"/>
  <c r="V18" i="17" s="1"/>
  <c r="G19" i="17"/>
  <c r="V19" i="17" s="1"/>
  <c r="G20" i="17"/>
  <c r="V20" i="17" s="1"/>
  <c r="G21" i="17"/>
  <c r="V21" i="17" s="1"/>
  <c r="G22" i="17"/>
  <c r="V22" i="17" s="1"/>
  <c r="G23" i="17"/>
  <c r="V23" i="17" s="1"/>
  <c r="G24" i="17"/>
  <c r="V24" i="17" s="1"/>
  <c r="G25" i="17"/>
  <c r="V25" i="17" s="1"/>
  <c r="G26" i="17"/>
  <c r="V26" i="17" s="1"/>
  <c r="G27" i="17"/>
  <c r="V27" i="17" s="1"/>
  <c r="G28" i="17"/>
  <c r="V28" i="17" s="1"/>
  <c r="G29" i="17"/>
  <c r="V29" i="17" s="1"/>
  <c r="G30" i="17"/>
  <c r="V30" i="17" s="1"/>
  <c r="G31" i="17"/>
  <c r="V31" i="17" s="1"/>
  <c r="G32" i="17"/>
  <c r="V32" i="17" s="1"/>
  <c r="G33" i="17"/>
  <c r="V33" i="17" s="1"/>
  <c r="G34" i="17"/>
  <c r="V34" i="17" s="1"/>
  <c r="G35" i="17"/>
  <c r="V35" i="17" s="1"/>
  <c r="G36" i="17"/>
  <c r="V36" i="17" s="1"/>
  <c r="G37" i="17"/>
  <c r="V37" i="17" s="1"/>
  <c r="G38" i="17"/>
  <c r="V38" i="17" s="1"/>
  <c r="G39" i="17"/>
  <c r="V39" i="17" s="1"/>
  <c r="G40" i="17"/>
  <c r="V40" i="17" s="1"/>
  <c r="G41" i="17"/>
  <c r="V41" i="17" s="1"/>
  <c r="G42" i="17"/>
  <c r="V42" i="17" s="1"/>
  <c r="G43" i="17"/>
  <c r="V43" i="17" s="1"/>
  <c r="G44" i="17"/>
  <c r="V44" i="17" s="1"/>
  <c r="G45" i="17"/>
  <c r="V45" i="17" s="1"/>
  <c r="G46" i="17"/>
  <c r="V46" i="17" s="1"/>
  <c r="G47" i="17"/>
  <c r="V47" i="17" s="1"/>
  <c r="G48" i="17"/>
  <c r="V48" i="17" s="1"/>
  <c r="G49" i="17"/>
  <c r="V49" i="17" s="1"/>
  <c r="G50" i="17"/>
  <c r="V50" i="17" s="1"/>
  <c r="G51" i="17"/>
  <c r="V51" i="17" s="1"/>
  <c r="G52" i="17"/>
  <c r="V52" i="17" s="1"/>
  <c r="G53" i="17"/>
  <c r="V53" i="17" s="1"/>
  <c r="G54" i="17"/>
  <c r="V54" i="17" s="1"/>
  <c r="G55" i="17"/>
  <c r="V55" i="17" s="1"/>
  <c r="G56" i="17"/>
  <c r="V56" i="17" s="1"/>
  <c r="G57" i="17"/>
  <c r="V57" i="17" s="1"/>
  <c r="G58" i="17"/>
  <c r="V58" i="17" s="1"/>
  <c r="G59" i="17"/>
  <c r="V59" i="17" s="1"/>
  <c r="G60" i="17"/>
  <c r="V60" i="17" s="1"/>
  <c r="G61" i="17"/>
  <c r="V61" i="17" s="1"/>
  <c r="G62" i="17"/>
  <c r="V62" i="17" s="1"/>
  <c r="G63" i="17"/>
  <c r="V63" i="17" s="1"/>
  <c r="G64" i="17"/>
  <c r="V64" i="17" s="1"/>
  <c r="G65" i="17"/>
  <c r="V65" i="17" s="1"/>
  <c r="G66" i="17"/>
  <c r="V66" i="17" s="1"/>
  <c r="G67" i="17"/>
  <c r="V67" i="17" s="1"/>
  <c r="G68" i="17"/>
  <c r="V68" i="17" s="1"/>
  <c r="G69" i="17"/>
  <c r="V69" i="17" s="1"/>
  <c r="G70" i="17"/>
  <c r="V70" i="17" s="1"/>
  <c r="G71" i="17"/>
  <c r="V71" i="17" s="1"/>
  <c r="G72" i="17"/>
  <c r="V72" i="17" s="1"/>
  <c r="G73" i="17"/>
  <c r="V73" i="17" s="1"/>
  <c r="G74" i="17"/>
  <c r="V74" i="17" s="1"/>
  <c r="G75" i="17"/>
  <c r="V75" i="17" s="1"/>
  <c r="G76" i="17"/>
  <c r="V76" i="17" s="1"/>
  <c r="G77" i="17"/>
  <c r="V77" i="17" s="1"/>
  <c r="G78" i="17"/>
  <c r="V78" i="17" s="1"/>
  <c r="G79" i="17"/>
  <c r="V79" i="17" s="1"/>
  <c r="G80" i="17"/>
  <c r="V80" i="17" s="1"/>
  <c r="G81" i="17"/>
  <c r="V81" i="17" s="1"/>
  <c r="G82" i="17"/>
  <c r="V82" i="17" s="1"/>
  <c r="G83" i="17"/>
  <c r="V83" i="17" s="1"/>
  <c r="G84" i="17"/>
  <c r="V84" i="17" s="1"/>
  <c r="G85" i="17"/>
  <c r="V85" i="17" s="1"/>
  <c r="G86" i="17"/>
  <c r="V86" i="17" s="1"/>
  <c r="G87" i="17"/>
  <c r="V87" i="17" s="1"/>
  <c r="G88" i="17"/>
  <c r="V88" i="17" s="1"/>
  <c r="G89" i="17"/>
  <c r="V89" i="17" s="1"/>
  <c r="G90" i="17"/>
  <c r="V90" i="17" s="1"/>
  <c r="G91" i="17"/>
  <c r="V91" i="17" s="1"/>
  <c r="G92" i="17"/>
  <c r="V92" i="17" s="1"/>
  <c r="G93" i="17"/>
  <c r="V93" i="17" s="1"/>
  <c r="G94" i="17"/>
  <c r="V94" i="17" s="1"/>
  <c r="G95" i="17"/>
  <c r="V95" i="17" s="1"/>
  <c r="G96" i="17"/>
  <c r="V96" i="17" s="1"/>
  <c r="G97" i="17"/>
  <c r="V97" i="17" s="1"/>
  <c r="G98" i="17"/>
  <c r="V98" i="17" s="1"/>
  <c r="G99" i="17"/>
  <c r="V99" i="17" s="1"/>
  <c r="G100" i="17"/>
  <c r="V100" i="17" s="1"/>
  <c r="G101" i="17"/>
  <c r="V101" i="17" s="1"/>
  <c r="G102" i="17"/>
  <c r="V102" i="17" s="1"/>
  <c r="G103" i="17"/>
  <c r="V103" i="17" s="1"/>
  <c r="G104" i="17"/>
  <c r="V104" i="17" s="1"/>
  <c r="G105" i="17"/>
  <c r="V105" i="17" s="1"/>
  <c r="G106" i="17"/>
  <c r="V106" i="17" s="1"/>
  <c r="G107" i="17"/>
  <c r="V107" i="17" s="1"/>
  <c r="G108" i="17"/>
  <c r="V108" i="17" s="1"/>
  <c r="G109" i="17"/>
  <c r="V109" i="17" s="1"/>
  <c r="G110" i="17"/>
  <c r="V110" i="17" s="1"/>
  <c r="G111" i="17"/>
  <c r="V111" i="17" s="1"/>
  <c r="G112" i="17"/>
  <c r="V112" i="17" s="1"/>
  <c r="G113" i="17"/>
  <c r="V113" i="17" s="1"/>
  <c r="G114" i="17"/>
  <c r="V114" i="17" s="1"/>
  <c r="G115" i="17"/>
  <c r="V115" i="17" s="1"/>
  <c r="G116" i="17"/>
  <c r="V116" i="17" s="1"/>
  <c r="G117" i="17"/>
  <c r="V117" i="17" s="1"/>
  <c r="G118" i="17"/>
  <c r="V118" i="17" s="1"/>
  <c r="G119" i="17"/>
  <c r="V119" i="17" s="1"/>
  <c r="G120" i="17"/>
  <c r="V120" i="17" s="1"/>
  <c r="G121" i="17"/>
  <c r="V121" i="17" s="1"/>
  <c r="G122" i="17"/>
  <c r="V122" i="17" s="1"/>
  <c r="G123" i="17"/>
  <c r="V123" i="17" s="1"/>
  <c r="G124" i="17"/>
  <c r="V124" i="17" s="1"/>
  <c r="G125" i="17"/>
  <c r="V125" i="17" s="1"/>
  <c r="G126" i="17"/>
  <c r="V126" i="17" s="1"/>
  <c r="G127" i="17"/>
  <c r="V127" i="17" s="1"/>
  <c r="G128" i="17"/>
  <c r="V128" i="17" s="1"/>
  <c r="G129" i="17"/>
  <c r="V129" i="17" s="1"/>
  <c r="G130" i="17"/>
  <c r="V130" i="17" s="1"/>
  <c r="G131" i="17"/>
  <c r="V131" i="17" s="1"/>
  <c r="G132" i="17"/>
  <c r="V132" i="17" s="1"/>
  <c r="G133" i="17"/>
  <c r="V133" i="17" s="1"/>
  <c r="G134" i="17"/>
  <c r="V134" i="17" s="1"/>
  <c r="G135" i="17"/>
  <c r="V135" i="17" s="1"/>
  <c r="G136" i="17"/>
  <c r="V136" i="17" s="1"/>
  <c r="G137" i="17"/>
  <c r="V137" i="17" s="1"/>
  <c r="G138" i="17"/>
  <c r="V138" i="17" s="1"/>
  <c r="G139" i="17"/>
  <c r="V139" i="17" s="1"/>
  <c r="G140" i="17"/>
  <c r="V140" i="17" s="1"/>
  <c r="G141" i="17"/>
  <c r="V141" i="17" s="1"/>
  <c r="G142" i="17"/>
  <c r="V142" i="17" s="1"/>
  <c r="G143" i="17"/>
  <c r="V143" i="17" s="1"/>
  <c r="G144" i="17"/>
  <c r="V144" i="17" s="1"/>
  <c r="G145" i="17"/>
  <c r="V145" i="17" s="1"/>
  <c r="G146" i="17"/>
  <c r="V146" i="17" s="1"/>
  <c r="G147" i="17"/>
  <c r="V147" i="17" s="1"/>
  <c r="G148" i="17"/>
  <c r="V148" i="17" s="1"/>
  <c r="G149" i="17"/>
  <c r="V149" i="17" s="1"/>
  <c r="G150" i="17"/>
  <c r="V150" i="17" s="1"/>
  <c r="G151" i="17"/>
  <c r="V151" i="17" s="1"/>
  <c r="G152" i="17"/>
  <c r="V152" i="17" s="1"/>
  <c r="G153" i="17"/>
  <c r="V153" i="17" s="1"/>
  <c r="G154" i="17"/>
  <c r="V154" i="17" s="1"/>
  <c r="G155" i="17"/>
  <c r="V155" i="17" s="1"/>
  <c r="G156" i="17"/>
  <c r="V156" i="17" s="1"/>
  <c r="G157" i="17"/>
  <c r="V157" i="17" s="1"/>
  <c r="G158" i="17"/>
  <c r="V158" i="17" s="1"/>
  <c r="G159" i="17"/>
  <c r="V159" i="17" s="1"/>
  <c r="G160" i="17"/>
  <c r="V160" i="17" s="1"/>
  <c r="G161" i="17"/>
  <c r="V161" i="17" s="1"/>
  <c r="G162" i="17"/>
  <c r="V162" i="17" s="1"/>
  <c r="G163" i="17"/>
  <c r="V163" i="17" s="1"/>
  <c r="G164" i="17"/>
  <c r="V164" i="17" s="1"/>
  <c r="G165" i="17"/>
  <c r="V165" i="17" s="1"/>
  <c r="G166" i="17"/>
  <c r="V166" i="17" s="1"/>
  <c r="G167" i="17"/>
  <c r="V167" i="17" s="1"/>
  <c r="G168" i="17"/>
  <c r="V168" i="17" s="1"/>
  <c r="G169" i="17"/>
  <c r="V169" i="17" s="1"/>
  <c r="G170" i="17"/>
  <c r="V170" i="17" s="1"/>
  <c r="G171" i="17"/>
  <c r="V171" i="17" s="1"/>
  <c r="G172" i="17"/>
  <c r="V172" i="17" s="1"/>
  <c r="G173" i="17"/>
  <c r="V173" i="17" s="1"/>
  <c r="G174" i="17"/>
  <c r="V174" i="17" s="1"/>
  <c r="G175" i="17"/>
  <c r="V175" i="17" s="1"/>
  <c r="G176" i="17"/>
  <c r="V176" i="17" s="1"/>
  <c r="G177" i="17"/>
  <c r="V177" i="17" s="1"/>
  <c r="G178" i="17"/>
  <c r="V178" i="17" s="1"/>
  <c r="G179" i="17"/>
  <c r="V179" i="17" s="1"/>
  <c r="G180" i="17"/>
  <c r="V180" i="17" s="1"/>
  <c r="G181" i="17"/>
  <c r="V181" i="17" s="1"/>
  <c r="G182" i="17"/>
  <c r="V182" i="17" s="1"/>
  <c r="G183" i="17"/>
  <c r="V183" i="17" s="1"/>
  <c r="G184" i="17"/>
  <c r="V184" i="17" s="1"/>
  <c r="G185" i="17"/>
  <c r="V185" i="17" s="1"/>
  <c r="G186" i="17"/>
  <c r="V186" i="17" s="1"/>
  <c r="G187" i="17"/>
  <c r="V187" i="17" s="1"/>
  <c r="G188" i="17"/>
  <c r="V188" i="17" s="1"/>
  <c r="G189" i="17"/>
  <c r="V189" i="17" s="1"/>
  <c r="G190" i="17"/>
  <c r="V190" i="17" s="1"/>
  <c r="G191" i="17"/>
  <c r="V191" i="17" s="1"/>
  <c r="G192" i="17"/>
  <c r="V192" i="17" s="1"/>
  <c r="G193" i="17"/>
  <c r="V193" i="17" s="1"/>
  <c r="G194" i="17"/>
  <c r="V194" i="17" s="1"/>
  <c r="G195" i="17"/>
  <c r="V195" i="17" s="1"/>
  <c r="G196" i="17"/>
  <c r="V196" i="17" s="1"/>
  <c r="G197" i="17"/>
  <c r="V197" i="17" s="1"/>
  <c r="G198" i="17"/>
  <c r="V198" i="17" s="1"/>
  <c r="G199" i="17"/>
  <c r="V199" i="17" s="1"/>
  <c r="G200" i="17"/>
  <c r="V200" i="17" s="1"/>
  <c r="G201" i="17"/>
  <c r="V201" i="17" s="1"/>
  <c r="G202" i="17"/>
  <c r="V202" i="17" s="1"/>
  <c r="G203" i="17"/>
  <c r="V203" i="17" s="1"/>
  <c r="G204" i="17"/>
  <c r="V204" i="17" s="1"/>
  <c r="G205" i="17"/>
  <c r="V205" i="17" s="1"/>
  <c r="G206" i="17"/>
  <c r="V206" i="17" s="1"/>
  <c r="G207" i="17"/>
  <c r="V207" i="17" s="1"/>
  <c r="G208" i="17"/>
  <c r="V208" i="17" s="1"/>
  <c r="G209" i="17"/>
  <c r="V209" i="17" s="1"/>
  <c r="G210" i="17"/>
  <c r="V210" i="17" s="1"/>
  <c r="G211" i="17"/>
  <c r="V211" i="17" s="1"/>
  <c r="G212" i="17"/>
  <c r="V212" i="17" s="1"/>
  <c r="G213" i="17"/>
  <c r="V213" i="17" s="1"/>
  <c r="G214" i="17"/>
  <c r="V214" i="17" s="1"/>
  <c r="G215" i="17"/>
  <c r="V215" i="17" s="1"/>
  <c r="G216" i="17"/>
  <c r="V216" i="17" s="1"/>
  <c r="G217" i="17"/>
  <c r="V217" i="17" s="1"/>
  <c r="G218" i="17"/>
  <c r="V218" i="17" s="1"/>
  <c r="G219" i="17"/>
  <c r="V219" i="17" s="1"/>
  <c r="G220" i="17"/>
  <c r="V220" i="17" s="1"/>
  <c r="G221" i="17"/>
  <c r="V221" i="17" s="1"/>
  <c r="G222" i="17"/>
  <c r="V222" i="17" s="1"/>
  <c r="G223" i="17"/>
  <c r="V223" i="17" s="1"/>
  <c r="G224" i="17"/>
  <c r="V224" i="17" s="1"/>
  <c r="G225" i="17"/>
  <c r="V225" i="17" s="1"/>
  <c r="G226" i="17"/>
  <c r="V226" i="17" s="1"/>
  <c r="G227" i="17"/>
  <c r="V227" i="17" s="1"/>
  <c r="G228" i="17"/>
  <c r="V228" i="17" s="1"/>
  <c r="G229" i="17"/>
  <c r="V229" i="17" s="1"/>
  <c r="G230" i="17"/>
  <c r="V230" i="17" s="1"/>
  <c r="G231" i="17"/>
  <c r="V231" i="17" s="1"/>
  <c r="G232" i="17"/>
  <c r="V232" i="17" s="1"/>
  <c r="G233" i="17"/>
  <c r="V233" i="17" s="1"/>
  <c r="G234" i="17"/>
  <c r="V234" i="17" s="1"/>
  <c r="G235" i="17"/>
  <c r="V235" i="17" s="1"/>
  <c r="G236" i="17"/>
  <c r="V236" i="17" s="1"/>
  <c r="G237" i="17"/>
  <c r="V237" i="17" s="1"/>
  <c r="G238" i="17"/>
  <c r="V238" i="17" s="1"/>
  <c r="G239" i="17"/>
  <c r="V239" i="17" s="1"/>
  <c r="G240" i="17"/>
  <c r="V240" i="17" s="1"/>
  <c r="G241" i="17"/>
  <c r="V241" i="17" s="1"/>
  <c r="G242" i="17"/>
  <c r="V242" i="17" s="1"/>
  <c r="G243" i="17"/>
  <c r="V243" i="17" s="1"/>
  <c r="G244" i="17"/>
  <c r="V244" i="17" s="1"/>
  <c r="G245" i="17"/>
  <c r="V245" i="17" s="1"/>
  <c r="G246" i="17"/>
  <c r="V246" i="17" s="1"/>
  <c r="G247" i="17"/>
  <c r="V247" i="17" s="1"/>
  <c r="G248" i="17"/>
  <c r="V248" i="17" s="1"/>
  <c r="G249" i="17"/>
  <c r="V249" i="17" s="1"/>
  <c r="G250" i="17"/>
  <c r="V250" i="17" s="1"/>
  <c r="G251" i="17"/>
  <c r="V251" i="17" s="1"/>
  <c r="G252" i="17"/>
  <c r="V252" i="17" s="1"/>
  <c r="G253" i="17"/>
  <c r="V253" i="17" s="1"/>
  <c r="G254" i="17"/>
  <c r="V254" i="17" s="1"/>
  <c r="G255" i="17"/>
  <c r="V255" i="17" s="1"/>
  <c r="G256" i="17"/>
  <c r="V256" i="17" s="1"/>
  <c r="G257" i="17"/>
  <c r="V257" i="17" s="1"/>
  <c r="G258" i="17"/>
  <c r="V258" i="17" s="1"/>
  <c r="G259" i="17"/>
  <c r="V259" i="17" s="1"/>
  <c r="G260" i="17"/>
  <c r="V260" i="17" s="1"/>
  <c r="G261" i="17"/>
  <c r="V261" i="17" s="1"/>
  <c r="G262" i="17"/>
  <c r="V262" i="17" s="1"/>
  <c r="G263" i="17"/>
  <c r="V263" i="17" s="1"/>
  <c r="G264" i="17"/>
  <c r="V264" i="17" s="1"/>
  <c r="G265" i="17"/>
  <c r="V265" i="17" s="1"/>
  <c r="G266" i="17"/>
  <c r="V266" i="17" s="1"/>
  <c r="G267" i="17"/>
  <c r="V267" i="17" s="1"/>
  <c r="G268" i="17"/>
  <c r="V268" i="17" s="1"/>
  <c r="G269" i="17"/>
  <c r="V269" i="17" s="1"/>
  <c r="G270" i="17"/>
  <c r="V270" i="17" s="1"/>
  <c r="G271" i="17"/>
  <c r="V271" i="17" s="1"/>
  <c r="G272" i="17"/>
  <c r="V272" i="17" s="1"/>
  <c r="G273" i="17"/>
  <c r="V273" i="17" s="1"/>
  <c r="G274" i="17"/>
  <c r="V274" i="17" s="1"/>
  <c r="G275" i="17"/>
  <c r="V275" i="17" s="1"/>
  <c r="G276" i="17"/>
  <c r="V276" i="17" s="1"/>
  <c r="G277" i="17"/>
  <c r="V277" i="17" s="1"/>
  <c r="G278" i="17"/>
  <c r="V278" i="17" s="1"/>
  <c r="G279" i="17"/>
  <c r="V279" i="17" s="1"/>
  <c r="G280" i="17"/>
  <c r="V280" i="17" s="1"/>
  <c r="G281" i="17"/>
  <c r="V281" i="17" s="1"/>
  <c r="G282" i="17"/>
  <c r="V282" i="17" s="1"/>
  <c r="G283" i="17"/>
  <c r="V283" i="17" s="1"/>
  <c r="G284" i="17"/>
  <c r="V284" i="17" s="1"/>
  <c r="G285" i="17"/>
  <c r="V285" i="17" s="1"/>
  <c r="G286" i="17"/>
  <c r="V286" i="17" s="1"/>
  <c r="G287" i="17"/>
  <c r="V287" i="17" s="1"/>
  <c r="G288" i="17"/>
  <c r="V288" i="17" s="1"/>
  <c r="G289" i="17"/>
  <c r="V289" i="17" s="1"/>
  <c r="G290" i="17"/>
  <c r="V290" i="17" s="1"/>
  <c r="G291" i="17"/>
  <c r="V291" i="17" s="1"/>
  <c r="G292" i="17"/>
  <c r="V292" i="17" s="1"/>
  <c r="G293" i="17"/>
  <c r="V293" i="17" s="1"/>
  <c r="G294" i="17"/>
  <c r="V294" i="17" s="1"/>
  <c r="G295" i="17"/>
  <c r="V295" i="17" s="1"/>
  <c r="G296" i="17"/>
  <c r="V296" i="17" s="1"/>
  <c r="G297" i="17"/>
  <c r="V297" i="17" s="1"/>
  <c r="G298" i="17"/>
  <c r="V298" i="17" s="1"/>
  <c r="G299" i="17"/>
  <c r="V299" i="17" s="1"/>
  <c r="G300" i="17"/>
  <c r="V300" i="17" s="1"/>
  <c r="G301" i="17"/>
  <c r="V301" i="17" s="1"/>
  <c r="G302" i="17"/>
  <c r="V302" i="17" s="1"/>
  <c r="G303" i="17"/>
  <c r="V303" i="17" s="1"/>
  <c r="G304" i="17"/>
  <c r="V304" i="17" s="1"/>
  <c r="G305" i="17"/>
  <c r="V305" i="17" s="1"/>
  <c r="G306" i="17"/>
  <c r="V306" i="17" s="1"/>
  <c r="G307" i="17"/>
  <c r="V307" i="17" s="1"/>
  <c r="G308" i="17"/>
  <c r="V308" i="17" s="1"/>
  <c r="G309" i="17"/>
  <c r="V309" i="17" s="1"/>
  <c r="G310" i="17"/>
  <c r="V310" i="17" s="1"/>
  <c r="G311" i="17"/>
  <c r="V311" i="17" s="1"/>
  <c r="G312" i="17"/>
  <c r="V312" i="17" s="1"/>
  <c r="G313" i="17"/>
  <c r="V313" i="17" s="1"/>
  <c r="G314" i="17"/>
  <c r="V314" i="17" s="1"/>
  <c r="G315" i="17"/>
  <c r="V315" i="17" s="1"/>
  <c r="G316" i="17"/>
  <c r="V316" i="17" s="1"/>
  <c r="G317" i="17"/>
  <c r="V317" i="17" s="1"/>
  <c r="G318" i="17"/>
  <c r="V318" i="17" s="1"/>
  <c r="G319" i="17"/>
  <c r="V319" i="17" s="1"/>
  <c r="G320" i="17"/>
  <c r="V320" i="17" s="1"/>
  <c r="G321" i="17"/>
  <c r="V321" i="17" s="1"/>
  <c r="G322" i="17"/>
  <c r="V322" i="17" s="1"/>
  <c r="G323" i="17"/>
  <c r="V323" i="17" s="1"/>
  <c r="G324" i="17"/>
  <c r="V324" i="17" s="1"/>
  <c r="G325" i="17"/>
  <c r="V325" i="17" s="1"/>
  <c r="G326" i="17"/>
  <c r="V326" i="17" s="1"/>
  <c r="G327" i="17"/>
  <c r="V327" i="17" s="1"/>
  <c r="G328" i="17"/>
  <c r="V328" i="17" s="1"/>
  <c r="G329" i="17"/>
  <c r="V329" i="17" s="1"/>
  <c r="G330" i="17"/>
  <c r="V330" i="17" s="1"/>
  <c r="G331" i="17"/>
  <c r="V331" i="17" s="1"/>
  <c r="G332" i="17"/>
  <c r="V332" i="17" s="1"/>
  <c r="G333" i="17"/>
  <c r="V333" i="17" s="1"/>
  <c r="G334" i="17"/>
  <c r="V334" i="17" s="1"/>
  <c r="G335" i="17"/>
  <c r="V335" i="17" s="1"/>
  <c r="G336" i="17"/>
  <c r="V336" i="17" s="1"/>
  <c r="G337" i="17"/>
  <c r="V337" i="17" s="1"/>
  <c r="G338" i="17"/>
  <c r="V338" i="17" s="1"/>
  <c r="G339" i="17"/>
  <c r="V339" i="17" s="1"/>
  <c r="G340" i="17"/>
  <c r="V340" i="17" s="1"/>
  <c r="G341" i="17"/>
  <c r="V341" i="17" s="1"/>
  <c r="G342" i="17"/>
  <c r="V342" i="17" s="1"/>
  <c r="G343" i="17"/>
  <c r="V343" i="17" s="1"/>
  <c r="G344" i="17"/>
  <c r="V344" i="17" s="1"/>
  <c r="G345" i="17"/>
  <c r="V345" i="17" s="1"/>
  <c r="G346" i="17"/>
  <c r="V346" i="17" s="1"/>
  <c r="G347" i="17"/>
  <c r="V347" i="17" s="1"/>
  <c r="G348" i="17"/>
  <c r="V348" i="17" s="1"/>
  <c r="G349" i="17"/>
  <c r="V349" i="17" s="1"/>
  <c r="G350" i="17"/>
  <c r="V350" i="17" s="1"/>
  <c r="G351" i="17"/>
  <c r="V351" i="17" s="1"/>
  <c r="G352" i="17"/>
  <c r="V352" i="17" s="1"/>
  <c r="G353" i="17"/>
  <c r="V353" i="17" s="1"/>
  <c r="G354" i="17"/>
  <c r="V354" i="17" s="1"/>
  <c r="G355" i="17"/>
  <c r="V355" i="17" s="1"/>
  <c r="G356" i="17"/>
  <c r="V356" i="17" s="1"/>
  <c r="G357" i="17"/>
  <c r="V357" i="17" s="1"/>
  <c r="G358" i="17"/>
  <c r="V358" i="17" s="1"/>
  <c r="G359" i="17"/>
  <c r="V359" i="17" s="1"/>
  <c r="G360" i="17"/>
  <c r="V360" i="17" s="1"/>
  <c r="G361" i="17"/>
  <c r="V361" i="17" s="1"/>
  <c r="G362" i="17"/>
  <c r="V362" i="17" s="1"/>
  <c r="G363" i="17"/>
  <c r="V363" i="17" s="1"/>
  <c r="G364" i="17"/>
  <c r="V364" i="17" s="1"/>
  <c r="G365" i="17"/>
  <c r="V365" i="17" s="1"/>
  <c r="G366" i="17"/>
  <c r="V366" i="17" s="1"/>
  <c r="G367" i="17"/>
  <c r="V367" i="17" s="1"/>
  <c r="G368" i="17"/>
  <c r="V368" i="17" s="1"/>
  <c r="G369" i="17"/>
  <c r="V369" i="17" s="1"/>
  <c r="G370" i="17"/>
  <c r="V370" i="17" s="1"/>
  <c r="G371" i="17"/>
  <c r="V371" i="17" s="1"/>
  <c r="G372" i="17"/>
  <c r="V372" i="17" s="1"/>
  <c r="G373" i="17"/>
  <c r="V373" i="17" s="1"/>
  <c r="G374" i="17"/>
  <c r="V374" i="17" s="1"/>
  <c r="G375" i="17"/>
  <c r="V375" i="17" s="1"/>
  <c r="G376" i="17"/>
  <c r="V376" i="17" s="1"/>
  <c r="G377" i="17"/>
  <c r="V377" i="17" s="1"/>
  <c r="G378" i="17"/>
  <c r="V378" i="17" s="1"/>
  <c r="G379" i="17"/>
  <c r="V379" i="17" s="1"/>
  <c r="G380" i="17"/>
  <c r="V380" i="17" s="1"/>
  <c r="G381" i="17"/>
  <c r="V381" i="17" s="1"/>
  <c r="G382" i="17"/>
  <c r="V382" i="17" s="1"/>
  <c r="G383" i="17"/>
  <c r="V383" i="17" s="1"/>
  <c r="G384" i="17"/>
  <c r="V384" i="17" s="1"/>
  <c r="G385" i="17"/>
  <c r="V385" i="17" s="1"/>
  <c r="G386" i="17"/>
  <c r="V386" i="17" s="1"/>
  <c r="G387" i="17"/>
  <c r="V387" i="17" s="1"/>
  <c r="G388" i="17"/>
  <c r="V388" i="17" s="1"/>
  <c r="G389" i="17"/>
  <c r="V389" i="17" s="1"/>
  <c r="G390" i="17"/>
  <c r="V390" i="17" s="1"/>
  <c r="G391" i="17"/>
  <c r="V391" i="17" s="1"/>
  <c r="G392" i="17"/>
  <c r="V392" i="17" s="1"/>
  <c r="G393" i="17"/>
  <c r="V393" i="17" s="1"/>
  <c r="G394" i="17"/>
  <c r="V394" i="17" s="1"/>
  <c r="G395" i="17"/>
  <c r="V395" i="17" s="1"/>
  <c r="G396" i="17"/>
  <c r="V396" i="17" s="1"/>
  <c r="G397" i="17"/>
  <c r="V397" i="17" s="1"/>
  <c r="G398" i="17"/>
  <c r="V398" i="17" s="1"/>
  <c r="G399" i="17"/>
  <c r="V399" i="17" s="1"/>
  <c r="G400" i="17"/>
  <c r="V400" i="17" s="1"/>
  <c r="G401" i="17"/>
  <c r="V401" i="17" s="1"/>
  <c r="G402" i="17"/>
  <c r="V402" i="17" s="1"/>
  <c r="G403" i="17"/>
  <c r="V403" i="17" s="1"/>
  <c r="G404" i="17"/>
  <c r="V404" i="17" s="1"/>
  <c r="G405" i="17"/>
  <c r="V405" i="17" s="1"/>
  <c r="G406" i="17"/>
  <c r="V406" i="17" s="1"/>
  <c r="G407" i="17"/>
  <c r="V407" i="17" s="1"/>
  <c r="G408" i="17"/>
  <c r="V408" i="17" s="1"/>
  <c r="G409" i="17"/>
  <c r="V409" i="17" s="1"/>
  <c r="G410" i="17"/>
  <c r="V410" i="17" s="1"/>
  <c r="G411" i="17"/>
  <c r="V411" i="17" s="1"/>
  <c r="G412" i="17"/>
  <c r="V412" i="17" s="1"/>
  <c r="G413" i="17"/>
  <c r="V413" i="17" s="1"/>
  <c r="G414" i="17"/>
  <c r="V414" i="17" s="1"/>
  <c r="G415" i="17"/>
  <c r="V415" i="17" s="1"/>
  <c r="G416" i="17"/>
  <c r="V416" i="17" s="1"/>
  <c r="G417" i="17"/>
  <c r="V417" i="17" s="1"/>
  <c r="G418" i="17"/>
  <c r="V418" i="17" s="1"/>
  <c r="G419" i="17"/>
  <c r="V419" i="17" s="1"/>
  <c r="G420" i="17"/>
  <c r="V420" i="17" s="1"/>
  <c r="G421" i="17"/>
  <c r="V421" i="17" s="1"/>
  <c r="G422" i="17"/>
  <c r="V422" i="17" s="1"/>
  <c r="G423" i="17"/>
  <c r="V423" i="17" s="1"/>
  <c r="G424" i="17"/>
  <c r="V424" i="17" s="1"/>
  <c r="G425" i="17"/>
  <c r="V425" i="17" s="1"/>
  <c r="G426" i="17"/>
  <c r="V426" i="17" s="1"/>
  <c r="G427" i="17"/>
  <c r="V427" i="17" s="1"/>
  <c r="G428" i="17"/>
  <c r="V428" i="17" s="1"/>
  <c r="G429" i="17"/>
  <c r="V429" i="17" s="1"/>
  <c r="G430" i="17"/>
  <c r="V430" i="17" s="1"/>
  <c r="G431" i="17"/>
  <c r="V431" i="17" s="1"/>
  <c r="G432" i="17"/>
  <c r="V432" i="17" s="1"/>
  <c r="G433" i="17"/>
  <c r="V433" i="17" s="1"/>
  <c r="G434" i="17"/>
  <c r="V434" i="17" s="1"/>
  <c r="G435" i="17"/>
  <c r="V435" i="17" s="1"/>
  <c r="G436" i="17"/>
  <c r="V436" i="17" s="1"/>
  <c r="G437" i="17"/>
  <c r="V437" i="17" s="1"/>
  <c r="G438" i="17"/>
  <c r="V438" i="17" s="1"/>
  <c r="G439" i="17"/>
  <c r="V439" i="17" s="1"/>
  <c r="G440" i="17"/>
  <c r="V440" i="17" s="1"/>
  <c r="G441" i="17"/>
  <c r="V441" i="17" s="1"/>
  <c r="G442" i="17"/>
  <c r="V442" i="17" s="1"/>
  <c r="G443" i="17"/>
  <c r="V443" i="17" s="1"/>
  <c r="G444" i="17"/>
  <c r="V444" i="17" s="1"/>
  <c r="G445" i="17"/>
  <c r="V445" i="17" s="1"/>
  <c r="G446" i="17"/>
  <c r="V446" i="17" s="1"/>
  <c r="G447" i="17"/>
  <c r="V447" i="17" s="1"/>
  <c r="G448" i="17"/>
  <c r="V448" i="17" s="1"/>
  <c r="G449" i="17"/>
  <c r="V449" i="17" s="1"/>
  <c r="G450" i="17"/>
  <c r="V450" i="17" s="1"/>
  <c r="G451" i="17"/>
  <c r="V451" i="17" s="1"/>
  <c r="G452" i="17"/>
  <c r="V452" i="17" s="1"/>
  <c r="G453" i="17"/>
  <c r="V453" i="17" s="1"/>
  <c r="G454" i="17"/>
  <c r="V454" i="17" s="1"/>
  <c r="G455" i="17"/>
  <c r="V455" i="17" s="1"/>
  <c r="G456" i="17"/>
  <c r="V456" i="17" s="1"/>
  <c r="G457" i="17"/>
  <c r="V457" i="17" s="1"/>
  <c r="G458" i="17"/>
  <c r="V458" i="17" s="1"/>
  <c r="G459" i="17"/>
  <c r="V459" i="17" s="1"/>
  <c r="G460" i="17"/>
  <c r="V460" i="17" s="1"/>
  <c r="G461" i="17"/>
  <c r="V461" i="17" s="1"/>
  <c r="G462" i="17"/>
  <c r="V462" i="17" s="1"/>
  <c r="G463" i="17"/>
  <c r="V463" i="17" s="1"/>
  <c r="G464" i="17"/>
  <c r="V464" i="17" s="1"/>
  <c r="G465" i="17"/>
  <c r="V465" i="17" s="1"/>
  <c r="G466" i="17"/>
  <c r="V466" i="17" s="1"/>
  <c r="G467" i="17"/>
  <c r="V467" i="17" s="1"/>
  <c r="G468" i="17"/>
  <c r="V468" i="17" s="1"/>
  <c r="G469" i="17"/>
  <c r="V469" i="17" s="1"/>
  <c r="G470" i="17"/>
  <c r="V470" i="17" s="1"/>
  <c r="G471" i="17"/>
  <c r="V471" i="17" s="1"/>
  <c r="G472" i="17"/>
  <c r="V472" i="17" s="1"/>
  <c r="G473" i="17"/>
  <c r="V473" i="17" s="1"/>
  <c r="G474" i="17"/>
  <c r="V474" i="17" s="1"/>
  <c r="G475" i="17"/>
  <c r="V475" i="17" s="1"/>
  <c r="G476" i="17"/>
  <c r="V476" i="17" s="1"/>
  <c r="G477" i="17"/>
  <c r="V477" i="17" s="1"/>
  <c r="G478" i="17"/>
  <c r="V478" i="17" s="1"/>
  <c r="G479" i="17"/>
  <c r="V479" i="17" s="1"/>
  <c r="G480" i="17"/>
  <c r="V480" i="17" s="1"/>
  <c r="G481" i="17"/>
  <c r="V481" i="17" s="1"/>
  <c r="G482" i="17"/>
  <c r="V482" i="17" s="1"/>
  <c r="G483" i="17"/>
  <c r="V483" i="17" s="1"/>
  <c r="G484" i="17"/>
  <c r="V484" i="17" s="1"/>
  <c r="G485" i="17"/>
  <c r="V485" i="17" s="1"/>
  <c r="G486" i="17"/>
  <c r="V486" i="17" s="1"/>
  <c r="G487" i="17"/>
  <c r="V487" i="17" s="1"/>
  <c r="G488" i="17"/>
  <c r="V488" i="17" s="1"/>
  <c r="G489" i="17"/>
  <c r="V489" i="17" s="1"/>
  <c r="G490" i="17"/>
  <c r="V490" i="17" s="1"/>
  <c r="G491" i="17"/>
  <c r="V491" i="17" s="1"/>
  <c r="G492" i="17"/>
  <c r="V492" i="17" s="1"/>
  <c r="G493" i="17"/>
  <c r="V493" i="17" s="1"/>
  <c r="G494" i="17"/>
  <c r="V494" i="17" s="1"/>
  <c r="G495" i="17"/>
  <c r="V495" i="17" s="1"/>
  <c r="G496" i="17"/>
  <c r="V496" i="17" s="1"/>
  <c r="G497" i="17"/>
  <c r="V497" i="17" s="1"/>
  <c r="G498" i="17"/>
  <c r="V498" i="17" s="1"/>
  <c r="G499" i="17"/>
  <c r="V499" i="17" s="1"/>
  <c r="G500" i="17"/>
  <c r="V500" i="17" s="1"/>
  <c r="G501" i="17"/>
  <c r="V501" i="17" s="1"/>
  <c r="G502" i="17"/>
  <c r="V502" i="17" s="1"/>
  <c r="G503" i="17"/>
  <c r="V503" i="17" s="1"/>
  <c r="G504" i="17"/>
  <c r="V504" i="17" s="1"/>
  <c r="G505" i="17"/>
  <c r="V505" i="17" s="1"/>
  <c r="G506" i="17"/>
  <c r="V506" i="17" s="1"/>
  <c r="G507" i="17"/>
  <c r="V507" i="17" s="1"/>
  <c r="G508" i="17"/>
  <c r="V508" i="17" s="1"/>
  <c r="G509" i="17"/>
  <c r="V509" i="17" s="1"/>
  <c r="G510" i="17"/>
  <c r="V510" i="17" s="1"/>
  <c r="G511" i="17"/>
  <c r="V511" i="17" s="1"/>
  <c r="G512" i="17"/>
  <c r="V512" i="17" s="1"/>
  <c r="G513" i="17"/>
  <c r="V513" i="17" s="1"/>
  <c r="G514" i="17"/>
  <c r="V514" i="17" s="1"/>
  <c r="G515" i="17"/>
  <c r="V515" i="17" s="1"/>
  <c r="G516" i="17"/>
  <c r="V516" i="17" s="1"/>
  <c r="G517" i="17"/>
  <c r="V517" i="17" s="1"/>
  <c r="G518" i="17"/>
  <c r="V518" i="17" s="1"/>
  <c r="G519" i="17"/>
  <c r="V519" i="17" s="1"/>
  <c r="G520" i="17"/>
  <c r="V520" i="17" s="1"/>
  <c r="G521" i="17"/>
  <c r="V521" i="17" s="1"/>
  <c r="G522" i="17"/>
  <c r="V522" i="17" s="1"/>
  <c r="G523" i="17"/>
  <c r="V523" i="17" s="1"/>
  <c r="G524" i="17"/>
  <c r="V524" i="17" s="1"/>
  <c r="G525" i="17"/>
  <c r="V525" i="17" s="1"/>
  <c r="G526" i="17"/>
  <c r="V526" i="17" s="1"/>
  <c r="G527" i="17"/>
  <c r="V527" i="17" s="1"/>
  <c r="G528" i="17"/>
  <c r="V528" i="17" s="1"/>
  <c r="G529" i="17"/>
  <c r="V529" i="17" s="1"/>
  <c r="G530" i="17"/>
  <c r="V530" i="17" s="1"/>
  <c r="G531" i="17"/>
  <c r="V531" i="17" s="1"/>
  <c r="G532" i="17"/>
  <c r="V532" i="17" s="1"/>
  <c r="G533" i="17"/>
  <c r="V533" i="17" s="1"/>
  <c r="G534" i="17"/>
  <c r="V534" i="17" s="1"/>
  <c r="G535" i="17"/>
  <c r="V535" i="17" s="1"/>
  <c r="G536" i="17"/>
  <c r="V536" i="17" s="1"/>
  <c r="G537" i="17"/>
  <c r="V537" i="17" s="1"/>
  <c r="G538" i="17"/>
  <c r="V538" i="17" s="1"/>
  <c r="G539" i="17"/>
  <c r="V539" i="17" s="1"/>
  <c r="G540" i="17"/>
  <c r="V540" i="17" s="1"/>
  <c r="G541" i="17"/>
  <c r="V541" i="17" s="1"/>
  <c r="G542" i="17"/>
  <c r="V542" i="17" s="1"/>
  <c r="G543" i="17"/>
  <c r="V543" i="17" s="1"/>
  <c r="G544" i="17"/>
  <c r="V544" i="17" s="1"/>
  <c r="G545" i="17"/>
  <c r="V545" i="17" s="1"/>
  <c r="G546" i="17"/>
  <c r="V546" i="17" s="1"/>
  <c r="G547" i="17"/>
  <c r="V547" i="17" s="1"/>
  <c r="G548" i="17"/>
  <c r="V548" i="17" s="1"/>
  <c r="G549" i="17"/>
  <c r="V549" i="17" s="1"/>
  <c r="G550" i="17"/>
  <c r="V550" i="17" s="1"/>
  <c r="G551" i="17"/>
  <c r="V551" i="17" s="1"/>
  <c r="G552" i="17"/>
  <c r="V552" i="17" s="1"/>
  <c r="G553" i="17"/>
  <c r="V553" i="17" s="1"/>
  <c r="G554" i="17"/>
  <c r="V554" i="17" s="1"/>
  <c r="G555" i="17"/>
  <c r="V555" i="17" s="1"/>
  <c r="G556" i="17"/>
  <c r="V556" i="17" s="1"/>
  <c r="G557" i="17"/>
  <c r="V557" i="17" s="1"/>
  <c r="G558" i="17"/>
  <c r="V558" i="17" s="1"/>
  <c r="G559" i="17"/>
  <c r="V559" i="17" s="1"/>
  <c r="G560" i="17"/>
  <c r="V560" i="17" s="1"/>
  <c r="G561" i="17"/>
  <c r="V561" i="17" s="1"/>
  <c r="G562" i="17"/>
  <c r="V562" i="17" s="1"/>
  <c r="G563" i="17"/>
  <c r="V563" i="17" s="1"/>
  <c r="G564" i="17"/>
  <c r="V564" i="17" s="1"/>
  <c r="G565" i="17"/>
  <c r="V565" i="17" s="1"/>
  <c r="G566" i="17"/>
  <c r="V566" i="17" s="1"/>
  <c r="G567" i="17"/>
  <c r="V567" i="17" s="1"/>
  <c r="G568" i="17"/>
  <c r="V568" i="17" s="1"/>
  <c r="G569" i="17"/>
  <c r="V569" i="17" s="1"/>
  <c r="G570" i="17"/>
  <c r="V570" i="17" s="1"/>
  <c r="G571" i="17"/>
  <c r="V571" i="17" s="1"/>
  <c r="G572" i="17"/>
  <c r="V572" i="17" s="1"/>
  <c r="G573" i="17"/>
  <c r="V573" i="17" s="1"/>
  <c r="G574" i="17"/>
  <c r="V574" i="17" s="1"/>
  <c r="G575" i="17"/>
  <c r="V575" i="17" s="1"/>
  <c r="G576" i="17"/>
  <c r="V576" i="17" s="1"/>
  <c r="G577" i="17"/>
  <c r="V577" i="17" s="1"/>
  <c r="G578" i="17"/>
  <c r="V578" i="17" s="1"/>
  <c r="G579" i="17"/>
  <c r="V579" i="17" s="1"/>
  <c r="G580" i="17"/>
  <c r="V580" i="17" s="1"/>
  <c r="G581" i="17"/>
  <c r="V581" i="17" s="1"/>
  <c r="G582" i="17"/>
  <c r="V582" i="17" s="1"/>
  <c r="G583" i="17"/>
  <c r="V583" i="17" s="1"/>
  <c r="G584" i="17"/>
  <c r="V584" i="17" s="1"/>
  <c r="G585" i="17"/>
  <c r="V585" i="17" s="1"/>
  <c r="G586" i="17"/>
  <c r="V586" i="17" s="1"/>
  <c r="G587" i="17"/>
  <c r="V587" i="17" s="1"/>
  <c r="G588" i="17"/>
  <c r="V588" i="17" s="1"/>
  <c r="G589" i="17"/>
  <c r="V589" i="17" s="1"/>
  <c r="G590" i="17"/>
  <c r="V590" i="17" s="1"/>
  <c r="G591" i="17"/>
  <c r="V591" i="17" s="1"/>
  <c r="G592" i="17"/>
  <c r="V592" i="17" s="1"/>
  <c r="G593" i="17"/>
  <c r="V593" i="17" s="1"/>
  <c r="G594" i="17"/>
  <c r="V594" i="17" s="1"/>
  <c r="G595" i="17"/>
  <c r="V595" i="17" s="1"/>
  <c r="G596" i="17"/>
  <c r="V596" i="17" s="1"/>
  <c r="G597" i="17"/>
  <c r="V597" i="17" s="1"/>
  <c r="G598" i="17"/>
  <c r="V598" i="17" s="1"/>
  <c r="G599" i="17"/>
  <c r="V599" i="17" s="1"/>
  <c r="G600" i="17"/>
  <c r="V600" i="17" s="1"/>
  <c r="G601" i="17"/>
  <c r="V601" i="17" s="1"/>
  <c r="G602" i="17"/>
  <c r="V602" i="17" s="1"/>
  <c r="G603" i="17"/>
  <c r="V603" i="17" s="1"/>
  <c r="G604" i="17"/>
  <c r="V604" i="17" s="1"/>
  <c r="G605" i="17"/>
  <c r="V605" i="17" s="1"/>
  <c r="G606" i="17"/>
  <c r="V606" i="17" s="1"/>
  <c r="G607" i="17"/>
  <c r="V607" i="17" s="1"/>
  <c r="G608" i="17"/>
  <c r="V608" i="17" s="1"/>
  <c r="G609" i="17"/>
  <c r="V609" i="17" s="1"/>
  <c r="G610" i="17"/>
  <c r="V610" i="17" s="1"/>
  <c r="G611" i="17"/>
  <c r="V611" i="17" s="1"/>
  <c r="G612" i="17"/>
  <c r="V612" i="17" s="1"/>
  <c r="G613" i="17"/>
  <c r="V613" i="17" s="1"/>
  <c r="G614" i="17"/>
  <c r="V614" i="17" s="1"/>
  <c r="G615" i="17"/>
  <c r="V615" i="17" s="1"/>
  <c r="G616" i="17"/>
  <c r="V616" i="17" s="1"/>
  <c r="G617" i="17"/>
  <c r="V617" i="17" s="1"/>
  <c r="G618" i="17"/>
  <c r="V618" i="17" s="1"/>
  <c r="G619" i="17"/>
  <c r="V619" i="17" s="1"/>
  <c r="G620" i="17"/>
  <c r="V620" i="17" s="1"/>
  <c r="G621" i="17"/>
  <c r="V621" i="17" s="1"/>
  <c r="G622" i="17"/>
  <c r="V622" i="17" s="1"/>
  <c r="G623" i="17"/>
  <c r="V623" i="17" s="1"/>
  <c r="G624" i="17"/>
  <c r="V624" i="17" s="1"/>
  <c r="G625" i="17"/>
  <c r="V625" i="17" s="1"/>
  <c r="G626" i="17"/>
  <c r="V626" i="17" s="1"/>
  <c r="G627" i="17"/>
  <c r="V627" i="17" s="1"/>
  <c r="G628" i="17"/>
  <c r="V628" i="17" s="1"/>
  <c r="G629" i="17"/>
  <c r="V629" i="17" s="1"/>
  <c r="G630" i="17"/>
  <c r="V630" i="17" s="1"/>
  <c r="G631" i="17"/>
  <c r="V631" i="17" s="1"/>
  <c r="G632" i="17"/>
  <c r="V632" i="17" s="1"/>
  <c r="G633" i="17"/>
  <c r="V633" i="17" s="1"/>
  <c r="G634" i="17"/>
  <c r="V634" i="17" s="1"/>
  <c r="G635" i="17"/>
  <c r="V635" i="17" s="1"/>
  <c r="G636" i="17"/>
  <c r="V636" i="17" s="1"/>
  <c r="G637" i="17"/>
  <c r="V637" i="17" s="1"/>
  <c r="G638" i="17"/>
  <c r="V638" i="17" s="1"/>
  <c r="G639" i="17"/>
  <c r="V639" i="17" s="1"/>
  <c r="G640" i="17"/>
  <c r="V640" i="17" s="1"/>
  <c r="G641" i="17"/>
  <c r="V641" i="17" s="1"/>
  <c r="G642" i="17"/>
  <c r="V642" i="17" s="1"/>
  <c r="G643" i="17"/>
  <c r="V643" i="17" s="1"/>
  <c r="G644" i="17"/>
  <c r="V644" i="17" s="1"/>
  <c r="G645" i="17"/>
  <c r="V645" i="17" s="1"/>
  <c r="G646" i="17"/>
  <c r="V646" i="17" s="1"/>
  <c r="G647" i="17"/>
  <c r="V647" i="17" s="1"/>
  <c r="G648" i="17"/>
  <c r="V648" i="17" s="1"/>
  <c r="G649" i="17"/>
  <c r="V649" i="17" s="1"/>
  <c r="G650" i="17"/>
  <c r="V650" i="17" s="1"/>
  <c r="G651" i="17"/>
  <c r="V651" i="17" s="1"/>
  <c r="G652" i="17"/>
  <c r="V652" i="17" s="1"/>
  <c r="G653" i="17"/>
  <c r="V653" i="17" s="1"/>
  <c r="G654" i="17"/>
  <c r="V654" i="17" s="1"/>
  <c r="G655" i="17"/>
  <c r="V655" i="17" s="1"/>
  <c r="G656" i="17"/>
  <c r="V656" i="17" s="1"/>
  <c r="G657" i="17"/>
  <c r="V657" i="17" s="1"/>
  <c r="G658" i="17"/>
  <c r="V658" i="17" s="1"/>
  <c r="G659" i="17"/>
  <c r="V659" i="17" s="1"/>
  <c r="G660" i="17"/>
  <c r="V660" i="17" s="1"/>
  <c r="G661" i="17"/>
  <c r="V661" i="17" s="1"/>
  <c r="G662" i="17"/>
  <c r="V662" i="17" s="1"/>
  <c r="G663" i="17"/>
  <c r="V663" i="17" s="1"/>
  <c r="G664" i="17"/>
  <c r="V664" i="17" s="1"/>
  <c r="G665" i="17"/>
  <c r="V665" i="17" s="1"/>
  <c r="G666" i="17"/>
  <c r="V666" i="17" s="1"/>
  <c r="G667" i="17"/>
  <c r="V667" i="17" s="1"/>
  <c r="G668" i="17"/>
  <c r="V668" i="17" s="1"/>
  <c r="G669" i="17"/>
  <c r="V669" i="17" s="1"/>
  <c r="G670" i="17"/>
  <c r="V670" i="17" s="1"/>
  <c r="G671" i="17"/>
  <c r="V671" i="17" s="1"/>
  <c r="G672" i="17"/>
  <c r="V672" i="17" s="1"/>
  <c r="G673" i="17"/>
  <c r="V673" i="17" s="1"/>
  <c r="G674" i="17"/>
  <c r="V674" i="17" s="1"/>
  <c r="G675" i="17"/>
  <c r="V675" i="17" s="1"/>
  <c r="G676" i="17"/>
  <c r="V676" i="17" s="1"/>
  <c r="G677" i="17"/>
  <c r="V677" i="17" s="1"/>
  <c r="G678" i="17"/>
  <c r="V678" i="17" s="1"/>
  <c r="G679" i="17"/>
  <c r="V679" i="17" s="1"/>
  <c r="G680" i="17"/>
  <c r="V680" i="17" s="1"/>
  <c r="G681" i="17"/>
  <c r="V681" i="17" s="1"/>
  <c r="G682" i="17"/>
  <c r="V682" i="17" s="1"/>
  <c r="G683" i="17"/>
  <c r="V683" i="17" s="1"/>
  <c r="G684" i="17"/>
  <c r="V684" i="17" s="1"/>
  <c r="G685" i="17"/>
  <c r="V685" i="17" s="1"/>
  <c r="G686" i="17"/>
  <c r="V686" i="17" s="1"/>
  <c r="G687" i="17"/>
  <c r="V687" i="17" s="1"/>
  <c r="G688" i="17"/>
  <c r="V688" i="17" s="1"/>
  <c r="G689" i="17"/>
  <c r="V689" i="17" s="1"/>
  <c r="G690" i="17"/>
  <c r="V690" i="17" s="1"/>
  <c r="G691" i="17"/>
  <c r="V691" i="17" s="1"/>
  <c r="G692" i="17"/>
  <c r="V692" i="17" s="1"/>
  <c r="G693" i="17"/>
  <c r="V693" i="17" s="1"/>
  <c r="G694" i="17"/>
  <c r="V694" i="17" s="1"/>
  <c r="G695" i="17"/>
  <c r="V695" i="17" s="1"/>
  <c r="G696" i="17"/>
  <c r="V696" i="17" s="1"/>
  <c r="G697" i="17"/>
  <c r="V697" i="17" s="1"/>
  <c r="G698" i="17"/>
  <c r="V698" i="17" s="1"/>
  <c r="G699" i="17"/>
  <c r="V699" i="17" s="1"/>
  <c r="G700" i="17"/>
  <c r="V700" i="17" s="1"/>
  <c r="G701" i="17"/>
  <c r="V701" i="17" s="1"/>
  <c r="G702" i="17"/>
  <c r="V702" i="17" s="1"/>
  <c r="G703" i="17"/>
  <c r="V703" i="17" s="1"/>
  <c r="G704" i="17"/>
  <c r="V704" i="17" s="1"/>
  <c r="G705" i="17"/>
  <c r="V705" i="17" s="1"/>
  <c r="G9" i="17"/>
  <c r="V9" i="17" s="1"/>
  <c r="P10" i="17"/>
  <c r="W10" i="17" s="1"/>
  <c r="L11" i="20" s="1"/>
  <c r="P11" i="17"/>
  <c r="W11" i="17" s="1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W121" i="17" s="1"/>
  <c r="P122" i="17"/>
  <c r="P123" i="17"/>
  <c r="P124" i="17"/>
  <c r="P125" i="17"/>
  <c r="P126" i="17"/>
  <c r="P127" i="17"/>
  <c r="P128" i="17"/>
  <c r="P129" i="17"/>
  <c r="P130" i="17"/>
  <c r="P131" i="17"/>
  <c r="P132" i="17"/>
  <c r="Q132" i="17" s="1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W152" i="17" s="1"/>
  <c r="P153" i="17"/>
  <c r="P154" i="17"/>
  <c r="P155" i="17"/>
  <c r="P156" i="17"/>
  <c r="P157" i="17"/>
  <c r="P158" i="17"/>
  <c r="P159" i="17"/>
  <c r="P160" i="17"/>
  <c r="P161" i="17"/>
  <c r="P162" i="17"/>
  <c r="P163" i="17"/>
  <c r="W163" i="17" s="1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W249" i="17" s="1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W280" i="17" s="1"/>
  <c r="P281" i="17"/>
  <c r="P282" i="17"/>
  <c r="P283" i="17"/>
  <c r="P284" i="17"/>
  <c r="P285" i="17"/>
  <c r="P286" i="17"/>
  <c r="P287" i="17"/>
  <c r="P288" i="17"/>
  <c r="P289" i="17"/>
  <c r="P290" i="17"/>
  <c r="P291" i="17"/>
  <c r="P292" i="17"/>
  <c r="P293" i="17"/>
  <c r="P294" i="17"/>
  <c r="P295" i="17"/>
  <c r="P296" i="17"/>
  <c r="P297" i="17"/>
  <c r="P298" i="17"/>
  <c r="P299" i="17"/>
  <c r="P300" i="17"/>
  <c r="P301" i="17"/>
  <c r="P302" i="17"/>
  <c r="P303" i="17"/>
  <c r="P304" i="17"/>
  <c r="P305" i="17"/>
  <c r="P306" i="17"/>
  <c r="P307" i="17"/>
  <c r="P308" i="17"/>
  <c r="P309" i="17"/>
  <c r="P310" i="17"/>
  <c r="P311" i="17"/>
  <c r="P312" i="17"/>
  <c r="P313" i="17"/>
  <c r="P314" i="17"/>
  <c r="P315" i="17"/>
  <c r="P316" i="17"/>
  <c r="P317" i="17"/>
  <c r="P318" i="17"/>
  <c r="P319" i="17"/>
  <c r="P320" i="17"/>
  <c r="P321" i="17"/>
  <c r="P322" i="17"/>
  <c r="P323" i="17"/>
  <c r="P324" i="17"/>
  <c r="P325" i="17"/>
  <c r="P326" i="17"/>
  <c r="P327" i="17"/>
  <c r="P328" i="17"/>
  <c r="P329" i="17"/>
  <c r="P330" i="17"/>
  <c r="P331" i="17"/>
  <c r="P332" i="17"/>
  <c r="P333" i="17"/>
  <c r="P334" i="17"/>
  <c r="P335" i="17"/>
  <c r="P336" i="17"/>
  <c r="P337" i="17"/>
  <c r="P338" i="17"/>
  <c r="P339" i="17"/>
  <c r="P340" i="17"/>
  <c r="P341" i="17"/>
  <c r="P342" i="17"/>
  <c r="P343" i="17"/>
  <c r="P344" i="17"/>
  <c r="P345" i="17"/>
  <c r="P346" i="17"/>
  <c r="P347" i="17"/>
  <c r="P348" i="17"/>
  <c r="P349" i="17"/>
  <c r="P350" i="17"/>
  <c r="P351" i="17"/>
  <c r="P352" i="17"/>
  <c r="P353" i="17"/>
  <c r="P354" i="17"/>
  <c r="P355" i="17"/>
  <c r="P356" i="17"/>
  <c r="P357" i="17"/>
  <c r="P358" i="17"/>
  <c r="P359" i="17"/>
  <c r="P360" i="17"/>
  <c r="P361" i="17"/>
  <c r="P362" i="17"/>
  <c r="P363" i="17"/>
  <c r="P364" i="17"/>
  <c r="P365" i="17"/>
  <c r="P366" i="17"/>
  <c r="P367" i="17"/>
  <c r="P368" i="17"/>
  <c r="P369" i="17"/>
  <c r="P370" i="17"/>
  <c r="P371" i="17"/>
  <c r="P372" i="17"/>
  <c r="P373" i="17"/>
  <c r="P374" i="17"/>
  <c r="P375" i="17"/>
  <c r="P376" i="17"/>
  <c r="P377" i="17"/>
  <c r="W377" i="17" s="1"/>
  <c r="P378" i="17"/>
  <c r="P379" i="17"/>
  <c r="P380" i="17"/>
  <c r="P381" i="17"/>
  <c r="P382" i="17"/>
  <c r="P383" i="17"/>
  <c r="P384" i="17"/>
  <c r="P385" i="17"/>
  <c r="P386" i="17"/>
  <c r="P387" i="17"/>
  <c r="P388" i="17"/>
  <c r="P389" i="17"/>
  <c r="P390" i="17"/>
  <c r="P391" i="17"/>
  <c r="P392" i="17"/>
  <c r="P393" i="17"/>
  <c r="P394" i="17"/>
  <c r="P395" i="17"/>
  <c r="P396" i="17"/>
  <c r="P397" i="17"/>
  <c r="P398" i="17"/>
  <c r="P399" i="17"/>
  <c r="P400" i="17"/>
  <c r="P401" i="17"/>
  <c r="P402" i="17"/>
  <c r="P403" i="17"/>
  <c r="P404" i="17"/>
  <c r="P405" i="17"/>
  <c r="P406" i="17"/>
  <c r="P407" i="17"/>
  <c r="P408" i="17"/>
  <c r="W408" i="17" s="1"/>
  <c r="P409" i="17"/>
  <c r="P410" i="17"/>
  <c r="P411" i="17"/>
  <c r="P412" i="17"/>
  <c r="P413" i="17"/>
  <c r="P414" i="17"/>
  <c r="P415" i="17"/>
  <c r="P416" i="17"/>
  <c r="P417" i="17"/>
  <c r="P418" i="17"/>
  <c r="P419" i="17"/>
  <c r="P420" i="17"/>
  <c r="P421" i="17"/>
  <c r="P422" i="17"/>
  <c r="P423" i="17"/>
  <c r="P424" i="17"/>
  <c r="P425" i="17"/>
  <c r="P426" i="17"/>
  <c r="P427" i="17"/>
  <c r="P428" i="17"/>
  <c r="P429" i="17"/>
  <c r="P430" i="17"/>
  <c r="P431" i="17"/>
  <c r="P432" i="17"/>
  <c r="P433" i="17"/>
  <c r="P434" i="17"/>
  <c r="P435" i="17"/>
  <c r="P436" i="17"/>
  <c r="P437" i="17"/>
  <c r="P438" i="17"/>
  <c r="P439" i="17"/>
  <c r="P440" i="17"/>
  <c r="P441" i="17"/>
  <c r="P442" i="17"/>
  <c r="P443" i="17"/>
  <c r="P444" i="17"/>
  <c r="P445" i="17"/>
  <c r="P446" i="17"/>
  <c r="P447" i="17"/>
  <c r="P448" i="17"/>
  <c r="P449" i="17"/>
  <c r="P450" i="17"/>
  <c r="P451" i="17"/>
  <c r="P452" i="17"/>
  <c r="P453" i="17"/>
  <c r="P454" i="17"/>
  <c r="P455" i="17"/>
  <c r="P456" i="17"/>
  <c r="P457" i="17"/>
  <c r="P458" i="17"/>
  <c r="P459" i="17"/>
  <c r="P460" i="17"/>
  <c r="P461" i="17"/>
  <c r="P462" i="17"/>
  <c r="P463" i="17"/>
  <c r="P464" i="17"/>
  <c r="P465" i="17"/>
  <c r="P466" i="17"/>
  <c r="P467" i="17"/>
  <c r="P468" i="17"/>
  <c r="P469" i="17"/>
  <c r="P470" i="17"/>
  <c r="P471" i="17"/>
  <c r="P472" i="17"/>
  <c r="P473" i="17"/>
  <c r="P474" i="17"/>
  <c r="P475" i="17"/>
  <c r="P476" i="17"/>
  <c r="P477" i="17"/>
  <c r="P478" i="17"/>
  <c r="P479" i="17"/>
  <c r="P480" i="17"/>
  <c r="P481" i="17"/>
  <c r="P482" i="17"/>
  <c r="P483" i="17"/>
  <c r="P484" i="17"/>
  <c r="P485" i="17"/>
  <c r="P486" i="17"/>
  <c r="P487" i="17"/>
  <c r="P488" i="17"/>
  <c r="P489" i="17"/>
  <c r="P490" i="17"/>
  <c r="P491" i="17"/>
  <c r="P492" i="17"/>
  <c r="P493" i="17"/>
  <c r="P494" i="17"/>
  <c r="P495" i="17"/>
  <c r="P496" i="17"/>
  <c r="P497" i="17"/>
  <c r="W497" i="17" s="1"/>
  <c r="P498" i="17"/>
  <c r="P499" i="17"/>
  <c r="P500" i="17"/>
  <c r="P501" i="17"/>
  <c r="P502" i="17"/>
  <c r="P503" i="17"/>
  <c r="P504" i="17"/>
  <c r="W504" i="17" s="1"/>
  <c r="P505" i="17"/>
  <c r="P506" i="17"/>
  <c r="P507" i="17"/>
  <c r="P508" i="17"/>
  <c r="P509" i="17"/>
  <c r="P510" i="17"/>
  <c r="P511" i="17"/>
  <c r="P512" i="17"/>
  <c r="P513" i="17"/>
  <c r="P514" i="17"/>
  <c r="P515" i="17"/>
  <c r="P516" i="17"/>
  <c r="P517" i="17"/>
  <c r="P518" i="17"/>
  <c r="P519" i="17"/>
  <c r="P520" i="17"/>
  <c r="P521" i="17"/>
  <c r="P522" i="17"/>
  <c r="P523" i="17"/>
  <c r="P524" i="17"/>
  <c r="P525" i="17"/>
  <c r="P526" i="17"/>
  <c r="P527" i="17"/>
  <c r="P528" i="17"/>
  <c r="P529" i="17"/>
  <c r="W529" i="17" s="1"/>
  <c r="P530" i="17"/>
  <c r="P531" i="17"/>
  <c r="P532" i="17"/>
  <c r="P533" i="17"/>
  <c r="P534" i="17"/>
  <c r="P535" i="17"/>
  <c r="P536" i="17"/>
  <c r="W536" i="17" s="1"/>
  <c r="P537" i="17"/>
  <c r="P538" i="17"/>
  <c r="P539" i="17"/>
  <c r="P540" i="17"/>
  <c r="P541" i="17"/>
  <c r="P542" i="17"/>
  <c r="P543" i="17"/>
  <c r="P544" i="17"/>
  <c r="P545" i="17"/>
  <c r="P546" i="17"/>
  <c r="P547" i="17"/>
  <c r="P548" i="17"/>
  <c r="P549" i="17"/>
  <c r="P550" i="17"/>
  <c r="P551" i="17"/>
  <c r="P552" i="17"/>
  <c r="P553" i="17"/>
  <c r="P554" i="17"/>
  <c r="P555" i="17"/>
  <c r="P556" i="17"/>
  <c r="P557" i="17"/>
  <c r="P558" i="17"/>
  <c r="P559" i="17"/>
  <c r="P560" i="17"/>
  <c r="P561" i="17"/>
  <c r="W561" i="17" s="1"/>
  <c r="P562" i="17"/>
  <c r="P563" i="17"/>
  <c r="P564" i="17"/>
  <c r="P565" i="17"/>
  <c r="P566" i="17"/>
  <c r="P567" i="17"/>
  <c r="P568" i="17"/>
  <c r="W568" i="17" s="1"/>
  <c r="P569" i="17"/>
  <c r="P570" i="17"/>
  <c r="P571" i="17"/>
  <c r="P572" i="17"/>
  <c r="P573" i="17"/>
  <c r="P574" i="17"/>
  <c r="P575" i="17"/>
  <c r="P576" i="17"/>
  <c r="P577" i="17"/>
  <c r="P578" i="17"/>
  <c r="P579" i="17"/>
  <c r="P580" i="17"/>
  <c r="P581" i="17"/>
  <c r="P582" i="17"/>
  <c r="P583" i="17"/>
  <c r="P584" i="17"/>
  <c r="P585" i="17"/>
  <c r="P586" i="17"/>
  <c r="P587" i="17"/>
  <c r="P588" i="17"/>
  <c r="P589" i="17"/>
  <c r="P590" i="17"/>
  <c r="P591" i="17"/>
  <c r="P592" i="17"/>
  <c r="P593" i="17"/>
  <c r="W593" i="17" s="1"/>
  <c r="P594" i="17"/>
  <c r="P595" i="17"/>
  <c r="P596" i="17"/>
  <c r="P597" i="17"/>
  <c r="P598" i="17"/>
  <c r="P599" i="17"/>
  <c r="P600" i="17"/>
  <c r="W600" i="17" s="1"/>
  <c r="P601" i="17"/>
  <c r="P602" i="17"/>
  <c r="P603" i="17"/>
  <c r="P604" i="17"/>
  <c r="P605" i="17"/>
  <c r="P606" i="17"/>
  <c r="P607" i="17"/>
  <c r="P608" i="17"/>
  <c r="P609" i="17"/>
  <c r="P610" i="17"/>
  <c r="P611" i="17"/>
  <c r="P612" i="17"/>
  <c r="P613" i="17"/>
  <c r="P614" i="17"/>
  <c r="P615" i="17"/>
  <c r="P616" i="17"/>
  <c r="P617" i="17"/>
  <c r="P618" i="17"/>
  <c r="P619" i="17"/>
  <c r="P620" i="17"/>
  <c r="P621" i="17"/>
  <c r="P622" i="17"/>
  <c r="P623" i="17"/>
  <c r="P624" i="17"/>
  <c r="P625" i="17"/>
  <c r="W625" i="17" s="1"/>
  <c r="P626" i="17"/>
  <c r="P627" i="17"/>
  <c r="P628" i="17"/>
  <c r="P629" i="17"/>
  <c r="P630" i="17"/>
  <c r="P631" i="17"/>
  <c r="P632" i="17"/>
  <c r="W632" i="17" s="1"/>
  <c r="P633" i="17"/>
  <c r="P634" i="17"/>
  <c r="P635" i="17"/>
  <c r="P636" i="17"/>
  <c r="P637" i="17"/>
  <c r="P638" i="17"/>
  <c r="P639" i="17"/>
  <c r="P640" i="17"/>
  <c r="P641" i="17"/>
  <c r="P642" i="17"/>
  <c r="P643" i="17"/>
  <c r="P644" i="17"/>
  <c r="P645" i="17"/>
  <c r="P646" i="17"/>
  <c r="P647" i="17"/>
  <c r="P648" i="17"/>
  <c r="P649" i="17"/>
  <c r="P650" i="17"/>
  <c r="P651" i="17"/>
  <c r="P652" i="17"/>
  <c r="P653" i="17"/>
  <c r="P654" i="17"/>
  <c r="P655" i="17"/>
  <c r="P656" i="17"/>
  <c r="P657" i="17"/>
  <c r="W657" i="17" s="1"/>
  <c r="P658" i="17"/>
  <c r="P659" i="17"/>
  <c r="P660" i="17"/>
  <c r="P661" i="17"/>
  <c r="P662" i="17"/>
  <c r="P663" i="17"/>
  <c r="P664" i="17"/>
  <c r="W664" i="17" s="1"/>
  <c r="P665" i="17"/>
  <c r="P666" i="17"/>
  <c r="P667" i="17"/>
  <c r="P668" i="17"/>
  <c r="P669" i="17"/>
  <c r="P670" i="17"/>
  <c r="P671" i="17"/>
  <c r="P672" i="17"/>
  <c r="W672" i="17" s="1"/>
  <c r="P673" i="17"/>
  <c r="P674" i="17"/>
  <c r="P675" i="17"/>
  <c r="P676" i="17"/>
  <c r="P677" i="17"/>
  <c r="P678" i="17"/>
  <c r="P679" i="17"/>
  <c r="P680" i="17"/>
  <c r="P681" i="17"/>
  <c r="P682" i="17"/>
  <c r="P683" i="17"/>
  <c r="P684" i="17"/>
  <c r="P685" i="17"/>
  <c r="P686" i="17"/>
  <c r="P687" i="17"/>
  <c r="P688" i="17"/>
  <c r="P689" i="17"/>
  <c r="W689" i="17" s="1"/>
  <c r="P690" i="17"/>
  <c r="P691" i="17"/>
  <c r="P692" i="17"/>
  <c r="P693" i="17"/>
  <c r="P694" i="17"/>
  <c r="P695" i="17"/>
  <c r="P696" i="17"/>
  <c r="W696" i="17" s="1"/>
  <c r="P697" i="17"/>
  <c r="P698" i="17"/>
  <c r="P699" i="17"/>
  <c r="P700" i="17"/>
  <c r="P701" i="17"/>
  <c r="P702" i="17"/>
  <c r="P703" i="17"/>
  <c r="P704" i="17"/>
  <c r="P705" i="17"/>
  <c r="P9" i="17"/>
  <c r="W9" i="17" s="1"/>
  <c r="D6" i="1"/>
  <c r="B711" i="17" l="1"/>
  <c r="E711" i="17" s="1"/>
  <c r="D712" i="17"/>
  <c r="Q644" i="17"/>
  <c r="A19" i="21"/>
  <c r="B18" i="21"/>
  <c r="C18" i="21"/>
  <c r="H2" i="17"/>
  <c r="S9" i="17"/>
  <c r="T9" i="17" s="1"/>
  <c r="S10" i="17"/>
  <c r="T10" i="17" s="1"/>
  <c r="S11" i="17"/>
  <c r="T11" i="17" s="1"/>
  <c r="S12" i="17"/>
  <c r="T12" i="17" s="1"/>
  <c r="S13" i="17"/>
  <c r="S4" i="17" s="1"/>
  <c r="H5" i="17"/>
  <c r="H3" i="17"/>
  <c r="M3" i="21"/>
  <c r="M2" i="21"/>
  <c r="Q657" i="17"/>
  <c r="Q529" i="17"/>
  <c r="Q121" i="17"/>
  <c r="W669" i="17"/>
  <c r="Q669" i="17"/>
  <c r="W629" i="17"/>
  <c r="Q629" i="17"/>
  <c r="W581" i="17"/>
  <c r="Q581" i="17"/>
  <c r="W565" i="17"/>
  <c r="Q565" i="17"/>
  <c r="W509" i="17"/>
  <c r="Q509" i="17"/>
  <c r="W477" i="17"/>
  <c r="Q477" i="17"/>
  <c r="W445" i="17"/>
  <c r="Q445" i="17"/>
  <c r="W405" i="17"/>
  <c r="Q405" i="17"/>
  <c r="W365" i="17"/>
  <c r="Q365" i="17"/>
  <c r="W317" i="17"/>
  <c r="Q317" i="17"/>
  <c r="W269" i="17"/>
  <c r="Q269" i="17"/>
  <c r="W229" i="17"/>
  <c r="Q229" i="17"/>
  <c r="W173" i="17"/>
  <c r="Q173" i="17"/>
  <c r="W133" i="17"/>
  <c r="Q133" i="17"/>
  <c r="W77" i="17"/>
  <c r="Q77" i="17"/>
  <c r="W29" i="17"/>
  <c r="Q29" i="17"/>
  <c r="W332" i="17"/>
  <c r="Q332" i="17"/>
  <c r="W695" i="17"/>
  <c r="Q695" i="17"/>
  <c r="W687" i="17"/>
  <c r="Q687" i="17"/>
  <c r="W671" i="17"/>
  <c r="Q671" i="17"/>
  <c r="W663" i="17"/>
  <c r="Q663" i="17"/>
  <c r="W647" i="17"/>
  <c r="Q647" i="17"/>
  <c r="W631" i="17"/>
  <c r="Q631" i="17"/>
  <c r="W615" i="17"/>
  <c r="Q615" i="17"/>
  <c r="W599" i="17"/>
  <c r="Q599" i="17"/>
  <c r="W583" i="17"/>
  <c r="Q583" i="17"/>
  <c r="W575" i="17"/>
  <c r="Q575" i="17"/>
  <c r="W559" i="17"/>
  <c r="Q559" i="17"/>
  <c r="W543" i="17"/>
  <c r="Q543" i="17"/>
  <c r="W527" i="17"/>
  <c r="Q527" i="17"/>
  <c r="W511" i="17"/>
  <c r="Q511" i="17"/>
  <c r="W495" i="17"/>
  <c r="Q495" i="17"/>
  <c r="W479" i="17"/>
  <c r="Q479" i="17"/>
  <c r="W463" i="17"/>
  <c r="Q463" i="17"/>
  <c r="W455" i="17"/>
  <c r="Q455" i="17"/>
  <c r="W439" i="17"/>
  <c r="Q439" i="17"/>
  <c r="W423" i="17"/>
  <c r="Q423" i="17"/>
  <c r="W415" i="17"/>
  <c r="Q415" i="17"/>
  <c r="W399" i="17"/>
  <c r="Q399" i="17"/>
  <c r="W383" i="17"/>
  <c r="Q383" i="17"/>
  <c r="W367" i="17"/>
  <c r="Q367" i="17"/>
  <c r="W359" i="17"/>
  <c r="Q359" i="17"/>
  <c r="W351" i="17"/>
  <c r="Q351" i="17"/>
  <c r="W335" i="17"/>
  <c r="Q335" i="17"/>
  <c r="W319" i="17"/>
  <c r="Q319" i="17"/>
  <c r="W303" i="17"/>
  <c r="Q303" i="17"/>
  <c r="W287" i="17"/>
  <c r="Q287" i="17"/>
  <c r="W279" i="17"/>
  <c r="Q279" i="17"/>
  <c r="W263" i="17"/>
  <c r="Q263" i="17"/>
  <c r="W247" i="17"/>
  <c r="Q247" i="17"/>
  <c r="W231" i="17"/>
  <c r="Q231" i="17"/>
  <c r="W215" i="17"/>
  <c r="Q215" i="17"/>
  <c r="W199" i="17"/>
  <c r="Q199" i="17"/>
  <c r="W183" i="17"/>
  <c r="Q183" i="17"/>
  <c r="W175" i="17"/>
  <c r="Q175" i="17"/>
  <c r="W159" i="17"/>
  <c r="Q159" i="17"/>
  <c r="W143" i="17"/>
  <c r="Q143" i="17"/>
  <c r="W135" i="17"/>
  <c r="Q135" i="17"/>
  <c r="W127" i="17"/>
  <c r="Q127" i="17"/>
  <c r="W119" i="17"/>
  <c r="Q119" i="17"/>
  <c r="W103" i="17"/>
  <c r="Q103" i="17"/>
  <c r="W95" i="17"/>
  <c r="Q95" i="17"/>
  <c r="W87" i="17"/>
  <c r="Q87" i="17"/>
  <c r="W79" i="17"/>
  <c r="Q79" i="17"/>
  <c r="W71" i="17"/>
  <c r="Q71" i="17"/>
  <c r="W63" i="17"/>
  <c r="Q63" i="17"/>
  <c r="W55" i="17"/>
  <c r="Q55" i="17"/>
  <c r="W47" i="17"/>
  <c r="Q47" i="17"/>
  <c r="W39" i="17"/>
  <c r="Q39" i="17"/>
  <c r="W31" i="17"/>
  <c r="Q31" i="17"/>
  <c r="W702" i="17"/>
  <c r="Q702" i="17"/>
  <c r="W694" i="17"/>
  <c r="Q694" i="17"/>
  <c r="W686" i="17"/>
  <c r="Q686" i="17"/>
  <c r="W678" i="17"/>
  <c r="Q678" i="17"/>
  <c r="W670" i="17"/>
  <c r="Q670" i="17"/>
  <c r="W662" i="17"/>
  <c r="Q662" i="17"/>
  <c r="W654" i="17"/>
  <c r="Q654" i="17"/>
  <c r="W646" i="17"/>
  <c r="Q646" i="17"/>
  <c r="W638" i="17"/>
  <c r="Q638" i="17"/>
  <c r="W630" i="17"/>
  <c r="Q630" i="17"/>
  <c r="W622" i="17"/>
  <c r="Q622" i="17"/>
  <c r="W614" i="17"/>
  <c r="Q614" i="17"/>
  <c r="W606" i="17"/>
  <c r="Q606" i="17"/>
  <c r="W598" i="17"/>
  <c r="Q598" i="17"/>
  <c r="W590" i="17"/>
  <c r="Q590" i="17"/>
  <c r="W582" i="17"/>
  <c r="Q582" i="17"/>
  <c r="W574" i="17"/>
  <c r="Q574" i="17"/>
  <c r="W566" i="17"/>
  <c r="Q566" i="17"/>
  <c r="W558" i="17"/>
  <c r="Q558" i="17"/>
  <c r="W550" i="17"/>
  <c r="Q550" i="17"/>
  <c r="W542" i="17"/>
  <c r="Q542" i="17"/>
  <c r="W534" i="17"/>
  <c r="Q534" i="17"/>
  <c r="W526" i="17"/>
  <c r="Q526" i="17"/>
  <c r="W518" i="17"/>
  <c r="Q518" i="17"/>
  <c r="W510" i="17"/>
  <c r="Q510" i="17"/>
  <c r="W502" i="17"/>
  <c r="Q502" i="17"/>
  <c r="W494" i="17"/>
  <c r="Q494" i="17"/>
  <c r="W486" i="17"/>
  <c r="Q486" i="17"/>
  <c r="W478" i="17"/>
  <c r="Q478" i="17"/>
  <c r="W470" i="17"/>
  <c r="Q470" i="17"/>
  <c r="W462" i="17"/>
  <c r="Q462" i="17"/>
  <c r="W454" i="17"/>
  <c r="Q454" i="17"/>
  <c r="W446" i="17"/>
  <c r="Q446" i="17"/>
  <c r="W438" i="17"/>
  <c r="Q438" i="17"/>
  <c r="W430" i="17"/>
  <c r="Q430" i="17"/>
  <c r="W422" i="17"/>
  <c r="Q422" i="17"/>
  <c r="W414" i="17"/>
  <c r="Q414" i="17"/>
  <c r="W406" i="17"/>
  <c r="Q406" i="17"/>
  <c r="W398" i="17"/>
  <c r="Q398" i="17"/>
  <c r="W390" i="17"/>
  <c r="Q390" i="17"/>
  <c r="W382" i="17"/>
  <c r="Q382" i="17"/>
  <c r="W374" i="17"/>
  <c r="Q374" i="17"/>
  <c r="W366" i="17"/>
  <c r="Q366" i="17"/>
  <c r="W358" i="17"/>
  <c r="Q358" i="17"/>
  <c r="W350" i="17"/>
  <c r="Q350" i="17"/>
  <c r="W342" i="17"/>
  <c r="Q342" i="17"/>
  <c r="W334" i="17"/>
  <c r="Q334" i="17"/>
  <c r="W326" i="17"/>
  <c r="Q326" i="17"/>
  <c r="W318" i="17"/>
  <c r="Q318" i="17"/>
  <c r="W310" i="17"/>
  <c r="Q310" i="17"/>
  <c r="W302" i="17"/>
  <c r="Q302" i="17"/>
  <c r="W294" i="17"/>
  <c r="Q294" i="17"/>
  <c r="W286" i="17"/>
  <c r="Q286" i="17"/>
  <c r="W278" i="17"/>
  <c r="Q278" i="17"/>
  <c r="W270" i="17"/>
  <c r="Q270" i="17"/>
  <c r="W262" i="17"/>
  <c r="Q262" i="17"/>
  <c r="W254" i="17"/>
  <c r="Q254" i="17"/>
  <c r="W246" i="17"/>
  <c r="Q246" i="17"/>
  <c r="W238" i="17"/>
  <c r="Q238" i="17"/>
  <c r="W230" i="17"/>
  <c r="Q230" i="17"/>
  <c r="W222" i="17"/>
  <c r="Q222" i="17"/>
  <c r="W214" i="17"/>
  <c r="Q214" i="17"/>
  <c r="W206" i="17"/>
  <c r="Q206" i="17"/>
  <c r="W198" i="17"/>
  <c r="Q198" i="17"/>
  <c r="W190" i="17"/>
  <c r="Q190" i="17"/>
  <c r="W182" i="17"/>
  <c r="Q182" i="17"/>
  <c r="W174" i="17"/>
  <c r="Q174" i="17"/>
  <c r="W166" i="17"/>
  <c r="Q166" i="17"/>
  <c r="W158" i="17"/>
  <c r="Q158" i="17"/>
  <c r="W150" i="17"/>
  <c r="Q150" i="17"/>
  <c r="W142" i="17"/>
  <c r="Q142" i="17"/>
  <c r="W134" i="17"/>
  <c r="Q134" i="17"/>
  <c r="W126" i="17"/>
  <c r="Q126" i="17"/>
  <c r="W118" i="17"/>
  <c r="Q118" i="17"/>
  <c r="W110" i="17"/>
  <c r="Q110" i="17"/>
  <c r="W102" i="17"/>
  <c r="Q102" i="17"/>
  <c r="W94" i="17"/>
  <c r="Q94" i="17"/>
  <c r="W86" i="17"/>
  <c r="Q86" i="17"/>
  <c r="W78" i="17"/>
  <c r="Q78" i="17"/>
  <c r="W70" i="17"/>
  <c r="Q70" i="17"/>
  <c r="W62" i="17"/>
  <c r="Q62" i="17"/>
  <c r="W54" i="17"/>
  <c r="Q54" i="17"/>
  <c r="W46" i="17"/>
  <c r="Q46" i="17"/>
  <c r="W38" i="17"/>
  <c r="Q38" i="17"/>
  <c r="W30" i="17"/>
  <c r="Q30" i="17"/>
  <c r="Q664" i="17"/>
  <c r="Q536" i="17"/>
  <c r="Q152" i="17"/>
  <c r="W661" i="17"/>
  <c r="Q661" i="17"/>
  <c r="W621" i="17"/>
  <c r="Q621" i="17"/>
  <c r="W573" i="17"/>
  <c r="Q573" i="17"/>
  <c r="W533" i="17"/>
  <c r="Q533" i="17"/>
  <c r="W493" i="17"/>
  <c r="Q493" i="17"/>
  <c r="W453" i="17"/>
  <c r="Q453" i="17"/>
  <c r="W413" i="17"/>
  <c r="Q413" i="17"/>
  <c r="W357" i="17"/>
  <c r="Q357" i="17"/>
  <c r="W301" i="17"/>
  <c r="Q301" i="17"/>
  <c r="W253" i="17"/>
  <c r="Q253" i="17"/>
  <c r="W213" i="17"/>
  <c r="Q213" i="17"/>
  <c r="W149" i="17"/>
  <c r="Q149" i="17"/>
  <c r="W85" i="17"/>
  <c r="Q85" i="17"/>
  <c r="W37" i="17"/>
  <c r="Q37" i="17"/>
  <c r="W644" i="17"/>
  <c r="W653" i="17"/>
  <c r="Q653" i="17"/>
  <c r="W541" i="17"/>
  <c r="Q541" i="17"/>
  <c r="W421" i="17"/>
  <c r="Q421" i="17"/>
  <c r="W309" i="17"/>
  <c r="Q309" i="17"/>
  <c r="W197" i="17"/>
  <c r="Q197" i="17"/>
  <c r="W101" i="17"/>
  <c r="Q101" i="17"/>
  <c r="W700" i="17"/>
  <c r="Q700" i="17"/>
  <c r="W660" i="17"/>
  <c r="Q660" i="17"/>
  <c r="W628" i="17"/>
  <c r="Q628" i="17"/>
  <c r="Q612" i="17"/>
  <c r="W612" i="17"/>
  <c r="W580" i="17"/>
  <c r="Q580" i="17"/>
  <c r="Q548" i="17"/>
  <c r="W548" i="17"/>
  <c r="W508" i="17"/>
  <c r="Q508" i="17"/>
  <c r="Q476" i="17"/>
  <c r="W476" i="17"/>
  <c r="Q444" i="17"/>
  <c r="W444" i="17"/>
  <c r="Q412" i="17"/>
  <c r="W412" i="17"/>
  <c r="Q380" i="17"/>
  <c r="W380" i="17"/>
  <c r="Q340" i="17"/>
  <c r="W340" i="17"/>
  <c r="W300" i="17"/>
  <c r="Q300" i="17"/>
  <c r="W268" i="17"/>
  <c r="Q268" i="17"/>
  <c r="Q228" i="17"/>
  <c r="W228" i="17"/>
  <c r="Q196" i="17"/>
  <c r="W196" i="17"/>
  <c r="W172" i="17"/>
  <c r="Q172" i="17"/>
  <c r="Q148" i="17"/>
  <c r="W148" i="17"/>
  <c r="Q116" i="17"/>
  <c r="W116" i="17"/>
  <c r="Q84" i="17"/>
  <c r="W84" i="17"/>
  <c r="Q52" i="17"/>
  <c r="W52" i="17"/>
  <c r="W701" i="17"/>
  <c r="Q701" i="17"/>
  <c r="W645" i="17"/>
  <c r="Q645" i="17"/>
  <c r="W613" i="17"/>
  <c r="Q613" i="17"/>
  <c r="W557" i="17"/>
  <c r="Q557" i="17"/>
  <c r="W501" i="17"/>
  <c r="Q501" i="17"/>
  <c r="W437" i="17"/>
  <c r="Q437" i="17"/>
  <c r="W389" i="17"/>
  <c r="Q389" i="17"/>
  <c r="W349" i="17"/>
  <c r="Q349" i="17"/>
  <c r="W285" i="17"/>
  <c r="Q285" i="17"/>
  <c r="W237" i="17"/>
  <c r="Q237" i="17"/>
  <c r="W189" i="17"/>
  <c r="Q189" i="17"/>
  <c r="W157" i="17"/>
  <c r="Q157" i="17"/>
  <c r="W109" i="17"/>
  <c r="Q109" i="17"/>
  <c r="W69" i="17"/>
  <c r="Q69" i="17"/>
  <c r="W604" i="17"/>
  <c r="Q604" i="17"/>
  <c r="W572" i="17"/>
  <c r="Q572" i="17"/>
  <c r="W540" i="17"/>
  <c r="Q540" i="17"/>
  <c r="Q516" i="17"/>
  <c r="W516" i="17"/>
  <c r="W492" i="17"/>
  <c r="Q492" i="17"/>
  <c r="W460" i="17"/>
  <c r="Q460" i="17"/>
  <c r="W428" i="17"/>
  <c r="Q428" i="17"/>
  <c r="W396" i="17"/>
  <c r="Q396" i="17"/>
  <c r="W364" i="17"/>
  <c r="Q364" i="17"/>
  <c r="Q316" i="17"/>
  <c r="W316" i="17"/>
  <c r="Q292" i="17"/>
  <c r="W292" i="17"/>
  <c r="Q260" i="17"/>
  <c r="W260" i="17"/>
  <c r="W236" i="17"/>
  <c r="Q236" i="17"/>
  <c r="W204" i="17"/>
  <c r="Q204" i="17"/>
  <c r="Q180" i="17"/>
  <c r="W180" i="17"/>
  <c r="Q156" i="17"/>
  <c r="W156" i="17"/>
  <c r="Q124" i="17"/>
  <c r="W124" i="17"/>
  <c r="Q92" i="17"/>
  <c r="W92" i="17"/>
  <c r="Q60" i="17"/>
  <c r="W60" i="17"/>
  <c r="Q28" i="17"/>
  <c r="W28" i="17"/>
  <c r="Q632" i="17"/>
  <c r="Q504" i="17"/>
  <c r="W699" i="17"/>
  <c r="Q699" i="17"/>
  <c r="W691" i="17"/>
  <c r="Q691" i="17"/>
  <c r="W683" i="17"/>
  <c r="Q683" i="17"/>
  <c r="W675" i="17"/>
  <c r="Q675" i="17"/>
  <c r="W667" i="17"/>
  <c r="Q667" i="17"/>
  <c r="W659" i="17"/>
  <c r="Q659" i="17"/>
  <c r="W651" i="17"/>
  <c r="Q651" i="17"/>
  <c r="Q643" i="17"/>
  <c r="W643" i="17"/>
  <c r="W635" i="17"/>
  <c r="Q635" i="17"/>
  <c r="W627" i="17"/>
  <c r="Q627" i="17"/>
  <c r="W619" i="17"/>
  <c r="Q619" i="17"/>
  <c r="Q611" i="17"/>
  <c r="W611" i="17"/>
  <c r="W603" i="17"/>
  <c r="Q603" i="17"/>
  <c r="W595" i="17"/>
  <c r="Q595" i="17"/>
  <c r="W587" i="17"/>
  <c r="Q587" i="17"/>
  <c r="W579" i="17"/>
  <c r="Q579" i="17"/>
  <c r="W571" i="17"/>
  <c r="Q571" i="17"/>
  <c r="W563" i="17"/>
  <c r="Q563" i="17"/>
  <c r="W555" i="17"/>
  <c r="Q555" i="17"/>
  <c r="Q547" i="17"/>
  <c r="W547" i="17"/>
  <c r="W539" i="17"/>
  <c r="Q539" i="17"/>
  <c r="W531" i="17"/>
  <c r="Q531" i="17"/>
  <c r="W523" i="17"/>
  <c r="Q523" i="17"/>
  <c r="Q515" i="17"/>
  <c r="W515" i="17"/>
  <c r="W507" i="17"/>
  <c r="Q507" i="17"/>
  <c r="W499" i="17"/>
  <c r="Q499" i="17"/>
  <c r="W491" i="17"/>
  <c r="Q491" i="17"/>
  <c r="Q483" i="17"/>
  <c r="W483" i="17"/>
  <c r="Q475" i="17"/>
  <c r="W475" i="17"/>
  <c r="Q467" i="17"/>
  <c r="W467" i="17"/>
  <c r="W459" i="17"/>
  <c r="Q459" i="17"/>
  <c r="Q451" i="17"/>
  <c r="W451" i="17"/>
  <c r="Q443" i="17"/>
  <c r="W443" i="17"/>
  <c r="Q435" i="17"/>
  <c r="W435" i="17"/>
  <c r="W427" i="17"/>
  <c r="Q427" i="17"/>
  <c r="Q419" i="17"/>
  <c r="W419" i="17"/>
  <c r="Q411" i="17"/>
  <c r="W411" i="17"/>
  <c r="Q403" i="17"/>
  <c r="W403" i="17"/>
  <c r="W395" i="17"/>
  <c r="Q395" i="17"/>
  <c r="Q387" i="17"/>
  <c r="W387" i="17"/>
  <c r="Q379" i="17"/>
  <c r="W379" i="17"/>
  <c r="Q371" i="17"/>
  <c r="W371" i="17"/>
  <c r="W363" i="17"/>
  <c r="Q363" i="17"/>
  <c r="Q355" i="17"/>
  <c r="W355" i="17"/>
  <c r="Q347" i="17"/>
  <c r="W347" i="17"/>
  <c r="Q339" i="17"/>
  <c r="W339" i="17"/>
  <c r="W331" i="17"/>
  <c r="Q331" i="17"/>
  <c r="Q323" i="17"/>
  <c r="W323" i="17"/>
  <c r="Q315" i="17"/>
  <c r="W315" i="17"/>
  <c r="Q307" i="17"/>
  <c r="W307" i="17"/>
  <c r="W299" i="17"/>
  <c r="Q299" i="17"/>
  <c r="Q291" i="17"/>
  <c r="W291" i="17"/>
  <c r="Q283" i="17"/>
  <c r="W283" i="17"/>
  <c r="Q275" i="17"/>
  <c r="W275" i="17"/>
  <c r="W267" i="17"/>
  <c r="Q267" i="17"/>
  <c r="Q259" i="17"/>
  <c r="W259" i="17"/>
  <c r="Q251" i="17"/>
  <c r="W251" i="17"/>
  <c r="Q243" i="17"/>
  <c r="W243" i="17"/>
  <c r="W235" i="17"/>
  <c r="Q235" i="17"/>
  <c r="Q227" i="17"/>
  <c r="W227" i="17"/>
  <c r="Q219" i="17"/>
  <c r="W219" i="17"/>
  <c r="Q211" i="17"/>
  <c r="W211" i="17"/>
  <c r="W203" i="17"/>
  <c r="Q203" i="17"/>
  <c r="Q195" i="17"/>
  <c r="W195" i="17"/>
  <c r="Q187" i="17"/>
  <c r="W187" i="17"/>
  <c r="Q179" i="17"/>
  <c r="W179" i="17"/>
  <c r="W171" i="17"/>
  <c r="Q171" i="17"/>
  <c r="Q163" i="17"/>
  <c r="Q155" i="17"/>
  <c r="W155" i="17"/>
  <c r="Q147" i="17"/>
  <c r="W147" i="17"/>
  <c r="W139" i="17"/>
  <c r="Q139" i="17"/>
  <c r="Q131" i="17"/>
  <c r="W131" i="17"/>
  <c r="Q123" i="17"/>
  <c r="W123" i="17"/>
  <c r="Q115" i="17"/>
  <c r="W115" i="17"/>
  <c r="W107" i="17"/>
  <c r="Q107" i="17"/>
  <c r="Q99" i="17"/>
  <c r="W99" i="17"/>
  <c r="Q91" i="17"/>
  <c r="W91" i="17"/>
  <c r="Q83" i="17"/>
  <c r="W83" i="17"/>
  <c r="W75" i="17"/>
  <c r="Q75" i="17"/>
  <c r="Q67" i="17"/>
  <c r="W67" i="17"/>
  <c r="Q59" i="17"/>
  <c r="W59" i="17"/>
  <c r="Q51" i="17"/>
  <c r="W51" i="17"/>
  <c r="W43" i="17"/>
  <c r="Q43" i="17"/>
  <c r="Q35" i="17"/>
  <c r="W35" i="17"/>
  <c r="Q27" i="17"/>
  <c r="W27" i="17"/>
  <c r="Q625" i="17"/>
  <c r="Q497" i="17"/>
  <c r="W132" i="17"/>
  <c r="W677" i="17"/>
  <c r="Q677" i="17"/>
  <c r="W589" i="17"/>
  <c r="Q589" i="17"/>
  <c r="W517" i="17"/>
  <c r="Q517" i="17"/>
  <c r="W461" i="17"/>
  <c r="Q461" i="17"/>
  <c r="W381" i="17"/>
  <c r="Q381" i="17"/>
  <c r="W333" i="17"/>
  <c r="Q333" i="17"/>
  <c r="W277" i="17"/>
  <c r="Q277" i="17"/>
  <c r="W221" i="17"/>
  <c r="Q221" i="17"/>
  <c r="W141" i="17"/>
  <c r="Q141" i="17"/>
  <c r="W53" i="17"/>
  <c r="Q53" i="17"/>
  <c r="W676" i="17"/>
  <c r="Q676" i="17"/>
  <c r="W636" i="17"/>
  <c r="Q636" i="17"/>
  <c r="W588" i="17"/>
  <c r="Q588" i="17"/>
  <c r="W564" i="17"/>
  <c r="Q564" i="17"/>
  <c r="W532" i="17"/>
  <c r="Q532" i="17"/>
  <c r="W500" i="17"/>
  <c r="Q500" i="17"/>
  <c r="Q468" i="17"/>
  <c r="W468" i="17"/>
  <c r="Q436" i="17"/>
  <c r="W436" i="17"/>
  <c r="Q404" i="17"/>
  <c r="W404" i="17"/>
  <c r="Q372" i="17"/>
  <c r="W372" i="17"/>
  <c r="Q324" i="17"/>
  <c r="W324" i="17"/>
  <c r="Q284" i="17"/>
  <c r="W284" i="17"/>
  <c r="Q252" i="17"/>
  <c r="W252" i="17"/>
  <c r="Q212" i="17"/>
  <c r="W212" i="17"/>
  <c r="Q188" i="17"/>
  <c r="W188" i="17"/>
  <c r="Q164" i="17"/>
  <c r="W164" i="17"/>
  <c r="W140" i="17"/>
  <c r="Q140" i="17"/>
  <c r="W108" i="17"/>
  <c r="Q108" i="17"/>
  <c r="W76" i="17"/>
  <c r="Q76" i="17"/>
  <c r="Q36" i="17"/>
  <c r="W36" i="17"/>
  <c r="W698" i="17"/>
  <c r="Q698" i="17"/>
  <c r="W690" i="17"/>
  <c r="Q690" i="17"/>
  <c r="W682" i="17"/>
  <c r="Q682" i="17"/>
  <c r="W674" i="17"/>
  <c r="Q674" i="17"/>
  <c r="W666" i="17"/>
  <c r="Q666" i="17"/>
  <c r="W658" i="17"/>
  <c r="Q658" i="17"/>
  <c r="W650" i="17"/>
  <c r="Q650" i="17"/>
  <c r="W642" i="17"/>
  <c r="Q642" i="17"/>
  <c r="W634" i="17"/>
  <c r="Q634" i="17"/>
  <c r="W626" i="17"/>
  <c r="Q626" i="17"/>
  <c r="W618" i="17"/>
  <c r="Q618" i="17"/>
  <c r="W610" i="17"/>
  <c r="Q610" i="17"/>
  <c r="W602" i="17"/>
  <c r="Q602" i="17"/>
  <c r="W594" i="17"/>
  <c r="Q594" i="17"/>
  <c r="W586" i="17"/>
  <c r="Q586" i="17"/>
  <c r="W578" i="17"/>
  <c r="Q578" i="17"/>
  <c r="W570" i="17"/>
  <c r="Q570" i="17"/>
  <c r="W562" i="17"/>
  <c r="Q562" i="17"/>
  <c r="W554" i="17"/>
  <c r="Q554" i="17"/>
  <c r="W546" i="17"/>
  <c r="Q546" i="17"/>
  <c r="W538" i="17"/>
  <c r="Q538" i="17"/>
  <c r="W530" i="17"/>
  <c r="Q530" i="17"/>
  <c r="W522" i="17"/>
  <c r="Q522" i="17"/>
  <c r="W514" i="17"/>
  <c r="Q514" i="17"/>
  <c r="W506" i="17"/>
  <c r="Q506" i="17"/>
  <c r="W498" i="17"/>
  <c r="Q498" i="17"/>
  <c r="W490" i="17"/>
  <c r="Q490" i="17"/>
  <c r="W482" i="17"/>
  <c r="Q482" i="17"/>
  <c r="W474" i="17"/>
  <c r="Q474" i="17"/>
  <c r="W466" i="17"/>
  <c r="Q466" i="17"/>
  <c r="W458" i="17"/>
  <c r="Q458" i="17"/>
  <c r="W450" i="17"/>
  <c r="Q450" i="17"/>
  <c r="W442" i="17"/>
  <c r="Q442" i="17"/>
  <c r="W434" i="17"/>
  <c r="Q434" i="17"/>
  <c r="W426" i="17"/>
  <c r="Q426" i="17"/>
  <c r="W418" i="17"/>
  <c r="Q418" i="17"/>
  <c r="W410" i="17"/>
  <c r="Q410" i="17"/>
  <c r="W402" i="17"/>
  <c r="Q402" i="17"/>
  <c r="W394" i="17"/>
  <c r="Q394" i="17"/>
  <c r="W386" i="17"/>
  <c r="Q386" i="17"/>
  <c r="W378" i="17"/>
  <c r="Q378" i="17"/>
  <c r="W370" i="17"/>
  <c r="Q370" i="17"/>
  <c r="W362" i="17"/>
  <c r="Q362" i="17"/>
  <c r="W354" i="17"/>
  <c r="Q354" i="17"/>
  <c r="W346" i="17"/>
  <c r="Q346" i="17"/>
  <c r="W338" i="17"/>
  <c r="Q338" i="17"/>
  <c r="W330" i="17"/>
  <c r="Q330" i="17"/>
  <c r="W322" i="17"/>
  <c r="Q322" i="17"/>
  <c r="W314" i="17"/>
  <c r="Q314" i="17"/>
  <c r="W306" i="17"/>
  <c r="Q306" i="17"/>
  <c r="W298" i="17"/>
  <c r="Q298" i="17"/>
  <c r="W290" i="17"/>
  <c r="Q290" i="17"/>
  <c r="W282" i="17"/>
  <c r="Q282" i="17"/>
  <c r="W274" i="17"/>
  <c r="Q274" i="17"/>
  <c r="W266" i="17"/>
  <c r="Q266" i="17"/>
  <c r="W258" i="17"/>
  <c r="Q258" i="17"/>
  <c r="W250" i="17"/>
  <c r="Q250" i="17"/>
  <c r="W242" i="17"/>
  <c r="Q242" i="17"/>
  <c r="W234" i="17"/>
  <c r="Q234" i="17"/>
  <c r="W226" i="17"/>
  <c r="Q226" i="17"/>
  <c r="W218" i="17"/>
  <c r="Q218" i="17"/>
  <c r="W210" i="17"/>
  <c r="Q210" i="17"/>
  <c r="W202" i="17"/>
  <c r="Q202" i="17"/>
  <c r="W194" i="17"/>
  <c r="Q194" i="17"/>
  <c r="W186" i="17"/>
  <c r="Q186" i="17"/>
  <c r="W178" i="17"/>
  <c r="Q178" i="17"/>
  <c r="W170" i="17"/>
  <c r="Q170" i="17"/>
  <c r="W162" i="17"/>
  <c r="Q162" i="17"/>
  <c r="W154" i="17"/>
  <c r="Q154" i="17"/>
  <c r="W146" i="17"/>
  <c r="Q146" i="17"/>
  <c r="W138" i="17"/>
  <c r="Q138" i="17"/>
  <c r="W130" i="17"/>
  <c r="Q130" i="17"/>
  <c r="W122" i="17"/>
  <c r="Q122" i="17"/>
  <c r="W114" i="17"/>
  <c r="Q114" i="17"/>
  <c r="W106" i="17"/>
  <c r="Q106" i="17"/>
  <c r="W98" i="17"/>
  <c r="Q98" i="17"/>
  <c r="W90" i="17"/>
  <c r="Q90" i="17"/>
  <c r="W82" i="17"/>
  <c r="Q82" i="17"/>
  <c r="W74" i="17"/>
  <c r="Q74" i="17"/>
  <c r="W66" i="17"/>
  <c r="Q66" i="17"/>
  <c r="W58" i="17"/>
  <c r="Q58" i="17"/>
  <c r="W50" i="17"/>
  <c r="Q50" i="17"/>
  <c r="W42" i="17"/>
  <c r="Q42" i="17"/>
  <c r="W34" i="17"/>
  <c r="Q34" i="17"/>
  <c r="W26" i="17"/>
  <c r="Q26" i="17"/>
  <c r="Q600" i="17"/>
  <c r="Q408" i="17"/>
  <c r="W685" i="17"/>
  <c r="Q685" i="17"/>
  <c r="W605" i="17"/>
  <c r="Q605" i="17"/>
  <c r="W525" i="17"/>
  <c r="Q525" i="17"/>
  <c r="W469" i="17"/>
  <c r="Q469" i="17"/>
  <c r="W397" i="17"/>
  <c r="Q397" i="17"/>
  <c r="W325" i="17"/>
  <c r="Q325" i="17"/>
  <c r="W261" i="17"/>
  <c r="Q261" i="17"/>
  <c r="W181" i="17"/>
  <c r="Q181" i="17"/>
  <c r="W117" i="17"/>
  <c r="Q117" i="17"/>
  <c r="W61" i="17"/>
  <c r="Q61" i="17"/>
  <c r="W684" i="17"/>
  <c r="Q684" i="17"/>
  <c r="W652" i="17"/>
  <c r="Q652" i="17"/>
  <c r="W620" i="17"/>
  <c r="Q620" i="17"/>
  <c r="W596" i="17"/>
  <c r="Q596" i="17"/>
  <c r="W556" i="17"/>
  <c r="Q556" i="17"/>
  <c r="W524" i="17"/>
  <c r="Q524" i="17"/>
  <c r="Q484" i="17"/>
  <c r="W484" i="17"/>
  <c r="Q452" i="17"/>
  <c r="W452" i="17"/>
  <c r="Q420" i="17"/>
  <c r="W420" i="17"/>
  <c r="Q388" i="17"/>
  <c r="W388" i="17"/>
  <c r="Q356" i="17"/>
  <c r="W356" i="17"/>
  <c r="Q308" i="17"/>
  <c r="W308" i="17"/>
  <c r="Q276" i="17"/>
  <c r="W276" i="17"/>
  <c r="Q220" i="17"/>
  <c r="W220" i="17"/>
  <c r="Q100" i="17"/>
  <c r="W100" i="17"/>
  <c r="Q68" i="17"/>
  <c r="W68" i="17"/>
  <c r="W44" i="17"/>
  <c r="Q44" i="17"/>
  <c r="W705" i="17"/>
  <c r="Q705" i="17"/>
  <c r="W697" i="17"/>
  <c r="Q697" i="17"/>
  <c r="W681" i="17"/>
  <c r="Q681" i="17"/>
  <c r="W673" i="17"/>
  <c r="Q673" i="17"/>
  <c r="W665" i="17"/>
  <c r="Q665" i="17"/>
  <c r="W649" i="17"/>
  <c r="Q649" i="17"/>
  <c r="W641" i="17"/>
  <c r="Q641" i="17"/>
  <c r="W633" i="17"/>
  <c r="Q633" i="17"/>
  <c r="W617" i="17"/>
  <c r="Q617" i="17"/>
  <c r="W609" i="17"/>
  <c r="Q609" i="17"/>
  <c r="W601" i="17"/>
  <c r="Q601" i="17"/>
  <c r="W585" i="17"/>
  <c r="Q585" i="17"/>
  <c r="W577" i="17"/>
  <c r="Q577" i="17"/>
  <c r="W569" i="17"/>
  <c r="Q569" i="17"/>
  <c r="W553" i="17"/>
  <c r="Q553" i="17"/>
  <c r="W545" i="17"/>
  <c r="Q545" i="17"/>
  <c r="W537" i="17"/>
  <c r="Q537" i="17"/>
  <c r="W521" i="17"/>
  <c r="Q521" i="17"/>
  <c r="W513" i="17"/>
  <c r="Q513" i="17"/>
  <c r="W505" i="17"/>
  <c r="Q505" i="17"/>
  <c r="W489" i="17"/>
  <c r="Q489" i="17"/>
  <c r="W481" i="17"/>
  <c r="Q481" i="17"/>
  <c r="W473" i="17"/>
  <c r="Q473" i="17"/>
  <c r="W465" i="17"/>
  <c r="Q465" i="17"/>
  <c r="W457" i="17"/>
  <c r="Q457" i="17"/>
  <c r="W449" i="17"/>
  <c r="Q449" i="17"/>
  <c r="W441" i="17"/>
  <c r="Q441" i="17"/>
  <c r="W433" i="17"/>
  <c r="Q433" i="17"/>
  <c r="W425" i="17"/>
  <c r="Q425" i="17"/>
  <c r="W417" i="17"/>
  <c r="Q417" i="17"/>
  <c r="W409" i="17"/>
  <c r="Q409" i="17"/>
  <c r="W401" i="17"/>
  <c r="Q401" i="17"/>
  <c r="W393" i="17"/>
  <c r="Q393" i="17"/>
  <c r="W385" i="17"/>
  <c r="Q385" i="17"/>
  <c r="W369" i="17"/>
  <c r="Q369" i="17"/>
  <c r="W361" i="17"/>
  <c r="Q361" i="17"/>
  <c r="W353" i="17"/>
  <c r="Q353" i="17"/>
  <c r="W345" i="17"/>
  <c r="Q345" i="17"/>
  <c r="W337" i="17"/>
  <c r="Q337" i="17"/>
  <c r="W329" i="17"/>
  <c r="Q329" i="17"/>
  <c r="W321" i="17"/>
  <c r="Q321" i="17"/>
  <c r="W313" i="17"/>
  <c r="Q313" i="17"/>
  <c r="W305" i="17"/>
  <c r="Q305" i="17"/>
  <c r="W297" i="17"/>
  <c r="Q297" i="17"/>
  <c r="W289" i="17"/>
  <c r="Q289" i="17"/>
  <c r="W281" i="17"/>
  <c r="Q281" i="17"/>
  <c r="W273" i="17"/>
  <c r="Q273" i="17"/>
  <c r="W265" i="17"/>
  <c r="Q265" i="17"/>
  <c r="W257" i="17"/>
  <c r="Q257" i="17"/>
  <c r="W241" i="17"/>
  <c r="Q241" i="17"/>
  <c r="W233" i="17"/>
  <c r="Q233" i="17"/>
  <c r="W225" i="17"/>
  <c r="Q225" i="17"/>
  <c r="W217" i="17"/>
  <c r="Q217" i="17"/>
  <c r="W209" i="17"/>
  <c r="Q209" i="17"/>
  <c r="W201" i="17"/>
  <c r="Q201" i="17"/>
  <c r="W193" i="17"/>
  <c r="Q193" i="17"/>
  <c r="W185" i="17"/>
  <c r="Q185" i="17"/>
  <c r="W177" i="17"/>
  <c r="Q177" i="17"/>
  <c r="W169" i="17"/>
  <c r="Q169" i="17"/>
  <c r="W161" i="17"/>
  <c r="Q161" i="17"/>
  <c r="W153" i="17"/>
  <c r="Q153" i="17"/>
  <c r="W145" i="17"/>
  <c r="Q145" i="17"/>
  <c r="W137" i="17"/>
  <c r="Q137" i="17"/>
  <c r="W129" i="17"/>
  <c r="Q129" i="17"/>
  <c r="W113" i="17"/>
  <c r="Q113" i="17"/>
  <c r="W105" i="17"/>
  <c r="Q105" i="17"/>
  <c r="W97" i="17"/>
  <c r="Q97" i="17"/>
  <c r="W89" i="17"/>
  <c r="Q89" i="17"/>
  <c r="W81" i="17"/>
  <c r="Q81" i="17"/>
  <c r="W73" i="17"/>
  <c r="Q73" i="17"/>
  <c r="W65" i="17"/>
  <c r="Q65" i="17"/>
  <c r="W57" i="17"/>
  <c r="Q57" i="17"/>
  <c r="W49" i="17"/>
  <c r="Q49" i="17"/>
  <c r="W41" i="17"/>
  <c r="Q41" i="17"/>
  <c r="W33" i="17"/>
  <c r="Q33" i="17"/>
  <c r="W25" i="17"/>
  <c r="Q593" i="17"/>
  <c r="Q377" i="17"/>
  <c r="W692" i="17"/>
  <c r="Q692" i="17"/>
  <c r="Q244" i="17"/>
  <c r="W244" i="17"/>
  <c r="W704" i="17"/>
  <c r="Q704" i="17"/>
  <c r="W688" i="17"/>
  <c r="Q688" i="17"/>
  <c r="W680" i="17"/>
  <c r="Q680" i="17"/>
  <c r="Q672" i="17"/>
  <c r="W656" i="17"/>
  <c r="Q656" i="17"/>
  <c r="W648" i="17"/>
  <c r="Q648" i="17"/>
  <c r="W640" i="17"/>
  <c r="Q640" i="17"/>
  <c r="W624" i="17"/>
  <c r="Q624" i="17"/>
  <c r="W616" i="17"/>
  <c r="Q616" i="17"/>
  <c r="W608" i="17"/>
  <c r="Q608" i="17"/>
  <c r="W592" i="17"/>
  <c r="Q592" i="17"/>
  <c r="W584" i="17"/>
  <c r="Q584" i="17"/>
  <c r="W576" i="17"/>
  <c r="Q576" i="17"/>
  <c r="W560" i="17"/>
  <c r="Q560" i="17"/>
  <c r="W552" i="17"/>
  <c r="Q552" i="17"/>
  <c r="W544" i="17"/>
  <c r="Q544" i="17"/>
  <c r="W528" i="17"/>
  <c r="Q528" i="17"/>
  <c r="W520" i="17"/>
  <c r="Q520" i="17"/>
  <c r="W512" i="17"/>
  <c r="Q512" i="17"/>
  <c r="W496" i="17"/>
  <c r="Q496" i="17"/>
  <c r="W488" i="17"/>
  <c r="Q488" i="17"/>
  <c r="W480" i="17"/>
  <c r="Q480" i="17"/>
  <c r="W472" i="17"/>
  <c r="Q472" i="17"/>
  <c r="W464" i="17"/>
  <c r="Q464" i="17"/>
  <c r="W456" i="17"/>
  <c r="Q456" i="17"/>
  <c r="W448" i="17"/>
  <c r="Q448" i="17"/>
  <c r="W440" i="17"/>
  <c r="Q440" i="17"/>
  <c r="W432" i="17"/>
  <c r="Q432" i="17"/>
  <c r="W424" i="17"/>
  <c r="Q424" i="17"/>
  <c r="W416" i="17"/>
  <c r="Q416" i="17"/>
  <c r="W400" i="17"/>
  <c r="Q400" i="17"/>
  <c r="W392" i="17"/>
  <c r="Q392" i="17"/>
  <c r="W384" i="17"/>
  <c r="Q384" i="17"/>
  <c r="W376" i="17"/>
  <c r="Q376" i="17"/>
  <c r="W368" i="17"/>
  <c r="Q368" i="17"/>
  <c r="W360" i="17"/>
  <c r="Q360" i="17"/>
  <c r="W352" i="17"/>
  <c r="Q352" i="17"/>
  <c r="W344" i="17"/>
  <c r="Q344" i="17"/>
  <c r="W336" i="17"/>
  <c r="Q336" i="17"/>
  <c r="W328" i="17"/>
  <c r="Q328" i="17"/>
  <c r="W320" i="17"/>
  <c r="Q320" i="17"/>
  <c r="W312" i="17"/>
  <c r="Q312" i="17"/>
  <c r="W304" i="17"/>
  <c r="Q304" i="17"/>
  <c r="W296" i="17"/>
  <c r="Q296" i="17"/>
  <c r="W288" i="17"/>
  <c r="Q288" i="17"/>
  <c r="W272" i="17"/>
  <c r="Q272" i="17"/>
  <c r="W264" i="17"/>
  <c r="Q264" i="17"/>
  <c r="W256" i="17"/>
  <c r="Q256" i="17"/>
  <c r="W248" i="17"/>
  <c r="Q248" i="17"/>
  <c r="W240" i="17"/>
  <c r="Q240" i="17"/>
  <c r="W232" i="17"/>
  <c r="Q232" i="17"/>
  <c r="W224" i="17"/>
  <c r="Q224" i="17"/>
  <c r="W216" i="17"/>
  <c r="Q216" i="17"/>
  <c r="W208" i="17"/>
  <c r="Q208" i="17"/>
  <c r="W200" i="17"/>
  <c r="Q200" i="17"/>
  <c r="W192" i="17"/>
  <c r="Q192" i="17"/>
  <c r="W184" i="17"/>
  <c r="Q184" i="17"/>
  <c r="W176" i="17"/>
  <c r="Q176" i="17"/>
  <c r="W168" i="17"/>
  <c r="Q168" i="17"/>
  <c r="W160" i="17"/>
  <c r="Q160" i="17"/>
  <c r="W144" i="17"/>
  <c r="Q144" i="17"/>
  <c r="W136" i="17"/>
  <c r="Q136" i="17"/>
  <c r="W128" i="17"/>
  <c r="Q128" i="17"/>
  <c r="W120" i="17"/>
  <c r="Q120" i="17"/>
  <c r="W112" i="17"/>
  <c r="Q112" i="17"/>
  <c r="W104" i="17"/>
  <c r="Q104" i="17"/>
  <c r="W96" i="17"/>
  <c r="Q96" i="17"/>
  <c r="W88" i="17"/>
  <c r="Q88" i="17"/>
  <c r="W80" i="17"/>
  <c r="Q80" i="17"/>
  <c r="W72" i="17"/>
  <c r="Q72" i="17"/>
  <c r="W64" i="17"/>
  <c r="Q64" i="17"/>
  <c r="W56" i="17"/>
  <c r="Q56" i="17"/>
  <c r="W48" i="17"/>
  <c r="Q48" i="17"/>
  <c r="W40" i="17"/>
  <c r="Q40" i="17"/>
  <c r="W32" i="17"/>
  <c r="Q32" i="17"/>
  <c r="Q696" i="17"/>
  <c r="Q568" i="17"/>
  <c r="Q280" i="17"/>
  <c r="W693" i="17"/>
  <c r="Q693" i="17"/>
  <c r="W637" i="17"/>
  <c r="Q637" i="17"/>
  <c r="W597" i="17"/>
  <c r="Q597" i="17"/>
  <c r="W549" i="17"/>
  <c r="Q549" i="17"/>
  <c r="W485" i="17"/>
  <c r="Q485" i="17"/>
  <c r="W429" i="17"/>
  <c r="Q429" i="17"/>
  <c r="W373" i="17"/>
  <c r="Q373" i="17"/>
  <c r="W341" i="17"/>
  <c r="Q341" i="17"/>
  <c r="W293" i="17"/>
  <c r="Q293" i="17"/>
  <c r="W245" i="17"/>
  <c r="Q245" i="17"/>
  <c r="W205" i="17"/>
  <c r="Q205" i="17"/>
  <c r="W165" i="17"/>
  <c r="Q165" i="17"/>
  <c r="W125" i="17"/>
  <c r="Q125" i="17"/>
  <c r="W93" i="17"/>
  <c r="Q93" i="17"/>
  <c r="W45" i="17"/>
  <c r="Q45" i="17"/>
  <c r="W668" i="17"/>
  <c r="Q668" i="17"/>
  <c r="Q348" i="17"/>
  <c r="W348" i="17"/>
  <c r="W703" i="17"/>
  <c r="Q703" i="17"/>
  <c r="W679" i="17"/>
  <c r="Q679" i="17"/>
  <c r="W655" i="17"/>
  <c r="Q655" i="17"/>
  <c r="W639" i="17"/>
  <c r="Q639" i="17"/>
  <c r="W623" i="17"/>
  <c r="Q623" i="17"/>
  <c r="W607" i="17"/>
  <c r="Q607" i="17"/>
  <c r="W591" i="17"/>
  <c r="Q591" i="17"/>
  <c r="W567" i="17"/>
  <c r="Q567" i="17"/>
  <c r="W551" i="17"/>
  <c r="Q551" i="17"/>
  <c r="W535" i="17"/>
  <c r="Q535" i="17"/>
  <c r="W519" i="17"/>
  <c r="Q519" i="17"/>
  <c r="W503" i="17"/>
  <c r="Q503" i="17"/>
  <c r="W487" i="17"/>
  <c r="Q487" i="17"/>
  <c r="W471" i="17"/>
  <c r="Q471" i="17"/>
  <c r="W447" i="17"/>
  <c r="Q447" i="17"/>
  <c r="W431" i="17"/>
  <c r="Q431" i="17"/>
  <c r="W407" i="17"/>
  <c r="Q407" i="17"/>
  <c r="W391" i="17"/>
  <c r="Q391" i="17"/>
  <c r="W375" i="17"/>
  <c r="Q375" i="17"/>
  <c r="W343" i="17"/>
  <c r="Q343" i="17"/>
  <c r="W327" i="17"/>
  <c r="Q327" i="17"/>
  <c r="W311" i="17"/>
  <c r="Q311" i="17"/>
  <c r="W295" i="17"/>
  <c r="Q295" i="17"/>
  <c r="W271" i="17"/>
  <c r="Q271" i="17"/>
  <c r="W255" i="17"/>
  <c r="Q255" i="17"/>
  <c r="W239" i="17"/>
  <c r="Q239" i="17"/>
  <c r="W223" i="17"/>
  <c r="Q223" i="17"/>
  <c r="W207" i="17"/>
  <c r="Q207" i="17"/>
  <c r="W191" i="17"/>
  <c r="Q191" i="17"/>
  <c r="W167" i="17"/>
  <c r="Q167" i="17"/>
  <c r="W151" i="17"/>
  <c r="Q151" i="17"/>
  <c r="W111" i="17"/>
  <c r="Q111" i="17"/>
  <c r="Q689" i="17"/>
  <c r="Q561" i="17"/>
  <c r="Q249" i="17"/>
  <c r="Q10" i="17"/>
  <c r="Q11" i="17"/>
  <c r="L3" i="17"/>
  <c r="P12" i="17"/>
  <c r="V3" i="17"/>
  <c r="G3" i="17"/>
  <c r="G5" i="17"/>
  <c r="C20" i="18"/>
  <c r="C15" i="18"/>
  <c r="C8" i="18"/>
  <c r="K18" i="21" l="1"/>
  <c r="L711" i="17"/>
  <c r="O711" i="17"/>
  <c r="K711" i="17"/>
  <c r="V711" i="17"/>
  <c r="N711" i="17"/>
  <c r="F711" i="17"/>
  <c r="G711" i="17"/>
  <c r="H711" i="17"/>
  <c r="M711" i="17"/>
  <c r="D713" i="17"/>
  <c r="A20" i="21"/>
  <c r="B19" i="21"/>
  <c r="C19" i="21"/>
  <c r="T13" i="17"/>
  <c r="T3" i="17" s="1"/>
  <c r="S3" i="17"/>
  <c r="S2" i="17"/>
  <c r="G11" i="20"/>
  <c r="J9" i="20"/>
  <c r="B712" i="17"/>
  <c r="Q12" i="17"/>
  <c r="W12" i="17"/>
  <c r="P13" i="17"/>
  <c r="P14" i="17"/>
  <c r="W14" i="17" s="1"/>
  <c r="K19" i="21" l="1"/>
  <c r="T2" i="17"/>
  <c r="E712" i="17"/>
  <c r="O712" i="17"/>
  <c r="F712" i="17"/>
  <c r="P712" i="17"/>
  <c r="G712" i="17"/>
  <c r="Q712" i="17"/>
  <c r="H712" i="17"/>
  <c r="V712" i="17"/>
  <c r="K712" i="17"/>
  <c r="W712" i="17"/>
  <c r="L712" i="17"/>
  <c r="M712" i="17"/>
  <c r="N712" i="17"/>
  <c r="D714" i="17"/>
  <c r="A21" i="21"/>
  <c r="B20" i="21"/>
  <c r="K20" i="21" s="1"/>
  <c r="C20" i="21"/>
  <c r="W13" i="17"/>
  <c r="B713" i="17"/>
  <c r="P711" i="17"/>
  <c r="Q13" i="17"/>
  <c r="Q14" i="17"/>
  <c r="P15" i="17"/>
  <c r="D715" i="17" l="1"/>
  <c r="G713" i="17"/>
  <c r="Q713" i="17"/>
  <c r="H713" i="17"/>
  <c r="V713" i="17"/>
  <c r="K713" i="17"/>
  <c r="W713" i="17"/>
  <c r="L713" i="17"/>
  <c r="M713" i="17"/>
  <c r="N713" i="17"/>
  <c r="E713" i="17"/>
  <c r="O713" i="17"/>
  <c r="F713" i="17"/>
  <c r="P713" i="17"/>
  <c r="A22" i="21"/>
  <c r="C21" i="21"/>
  <c r="B21" i="21"/>
  <c r="K21" i="21" s="1"/>
  <c r="W711" i="17"/>
  <c r="W4" i="17"/>
  <c r="B714" i="17"/>
  <c r="Q15" i="17"/>
  <c r="W15" i="17"/>
  <c r="P16" i="17"/>
  <c r="W16" i="17" s="1"/>
  <c r="K714" i="17" l="1"/>
  <c r="W714" i="17"/>
  <c r="L714" i="17"/>
  <c r="M714" i="17"/>
  <c r="N714" i="17"/>
  <c r="E714" i="17"/>
  <c r="O714" i="17"/>
  <c r="F714" i="17"/>
  <c r="P714" i="17"/>
  <c r="G714" i="17"/>
  <c r="Q714" i="17"/>
  <c r="H714" i="17"/>
  <c r="V714" i="17"/>
  <c r="D716" i="17"/>
  <c r="A23" i="21"/>
  <c r="B22" i="21"/>
  <c r="K22" i="21" s="1"/>
  <c r="C22" i="21"/>
  <c r="B715" i="17"/>
  <c r="Q16" i="17"/>
  <c r="P17" i="17"/>
  <c r="D717" i="17" l="1"/>
  <c r="M715" i="17"/>
  <c r="N715" i="17"/>
  <c r="E715" i="17"/>
  <c r="O715" i="17"/>
  <c r="F715" i="17"/>
  <c r="P715" i="17"/>
  <c r="G715" i="17"/>
  <c r="Q715" i="17"/>
  <c r="H715" i="17"/>
  <c r="V715" i="17"/>
  <c r="K715" i="17"/>
  <c r="W715" i="17"/>
  <c r="L715" i="17"/>
  <c r="B23" i="21"/>
  <c r="K23" i="21" s="1"/>
  <c r="C23" i="21"/>
  <c r="A24" i="21"/>
  <c r="B716" i="17"/>
  <c r="Q17" i="17"/>
  <c r="W17" i="17"/>
  <c r="P18" i="17"/>
  <c r="W18" i="17" s="1"/>
  <c r="E716" i="17" l="1"/>
  <c r="O716" i="17"/>
  <c r="F716" i="17"/>
  <c r="P716" i="17"/>
  <c r="G716" i="17"/>
  <c r="Q716" i="17"/>
  <c r="H716" i="17"/>
  <c r="V716" i="17"/>
  <c r="K716" i="17"/>
  <c r="W716" i="17"/>
  <c r="L716" i="17"/>
  <c r="M716" i="17"/>
  <c r="N716" i="17"/>
  <c r="D718" i="17"/>
  <c r="A25" i="21"/>
  <c r="C24" i="21"/>
  <c r="B24" i="21"/>
  <c r="K24" i="21" s="1"/>
  <c r="B717" i="17"/>
  <c r="Q18" i="17"/>
  <c r="P19" i="17"/>
  <c r="G717" i="17" l="1"/>
  <c r="Q717" i="17"/>
  <c r="H717" i="17"/>
  <c r="V717" i="17"/>
  <c r="K717" i="17"/>
  <c r="W717" i="17"/>
  <c r="L717" i="17"/>
  <c r="M717" i="17"/>
  <c r="N717" i="17"/>
  <c r="E717" i="17"/>
  <c r="O717" i="17"/>
  <c r="F717" i="17"/>
  <c r="P717" i="17"/>
  <c r="D719" i="17"/>
  <c r="A26" i="21"/>
  <c r="B25" i="21"/>
  <c r="K25" i="21" s="1"/>
  <c r="C25" i="21"/>
  <c r="B718" i="17"/>
  <c r="Q19" i="17"/>
  <c r="W19" i="17"/>
  <c r="P22" i="17"/>
  <c r="W22" i="17" s="1"/>
  <c r="P20" i="17"/>
  <c r="W20" i="17" s="1"/>
  <c r="C11" i="18"/>
  <c r="D7" i="1"/>
  <c r="C6" i="1"/>
  <c r="F6" i="1" l="1"/>
  <c r="A6" i="1"/>
  <c r="X711" i="17"/>
  <c r="D720" i="17"/>
  <c r="K718" i="17"/>
  <c r="W718" i="17"/>
  <c r="L718" i="17"/>
  <c r="M718" i="17"/>
  <c r="N718" i="17"/>
  <c r="E718" i="17"/>
  <c r="O718" i="17"/>
  <c r="F718" i="17"/>
  <c r="P718" i="17"/>
  <c r="G718" i="17"/>
  <c r="Q718" i="17"/>
  <c r="H718" i="17"/>
  <c r="V718" i="17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A27" i="21"/>
  <c r="B26" i="21"/>
  <c r="C26" i="21"/>
  <c r="I6" i="1"/>
  <c r="I29" i="1"/>
  <c r="I31" i="1"/>
  <c r="I39" i="1"/>
  <c r="I47" i="1"/>
  <c r="I63" i="1"/>
  <c r="I8" i="1"/>
  <c r="I65" i="1"/>
  <c r="I7" i="1"/>
  <c r="B719" i="17"/>
  <c r="G4" i="17"/>
  <c r="F4" i="17"/>
  <c r="N4" i="17"/>
  <c r="E4" i="17"/>
  <c r="F2" i="17"/>
  <c r="Q20" i="17"/>
  <c r="P23" i="17"/>
  <c r="C7" i="1"/>
  <c r="K26" i="21" l="1"/>
  <c r="L7" i="1"/>
  <c r="K7" i="1"/>
  <c r="M719" i="17"/>
  <c r="N719" i="17"/>
  <c r="E719" i="17"/>
  <c r="O719" i="17"/>
  <c r="F719" i="17"/>
  <c r="P719" i="17"/>
  <c r="G719" i="17"/>
  <c r="Q719" i="17"/>
  <c r="H719" i="17"/>
  <c r="V719" i="17"/>
  <c r="K719" i="17"/>
  <c r="W719" i="17"/>
  <c r="L719" i="17"/>
  <c r="A7" i="1"/>
  <c r="X712" i="17"/>
  <c r="D721" i="17"/>
  <c r="A28" i="21"/>
  <c r="C27" i="21"/>
  <c r="B27" i="21"/>
  <c r="K27" i="21" s="1"/>
  <c r="F7" i="1"/>
  <c r="G6" i="1"/>
  <c r="H6" i="1" s="1"/>
  <c r="G7" i="1"/>
  <c r="H7" i="1" s="1"/>
  <c r="B720" i="17"/>
  <c r="W23" i="17"/>
  <c r="G17" i="1"/>
  <c r="H17" i="1" s="1"/>
  <c r="I17" i="1"/>
  <c r="G18" i="1"/>
  <c r="H18" i="1" s="1"/>
  <c r="I18" i="1"/>
  <c r="G24" i="1"/>
  <c r="H24" i="1" s="1"/>
  <c r="I24" i="1"/>
  <c r="G25" i="1"/>
  <c r="H25" i="1" s="1"/>
  <c r="I25" i="1"/>
  <c r="G11" i="1"/>
  <c r="H11" i="1" s="1"/>
  <c r="I11" i="1"/>
  <c r="G26" i="1"/>
  <c r="H26" i="1" s="1"/>
  <c r="I26" i="1"/>
  <c r="G15" i="1"/>
  <c r="H15" i="1" s="1"/>
  <c r="I15" i="1"/>
  <c r="G27" i="1"/>
  <c r="H27" i="1" s="1"/>
  <c r="I27" i="1"/>
  <c r="G23" i="1"/>
  <c r="H23" i="1" s="1"/>
  <c r="I23" i="1"/>
  <c r="G14" i="1"/>
  <c r="H14" i="1" s="1"/>
  <c r="I14" i="1"/>
  <c r="G10" i="1"/>
  <c r="H10" i="1" s="1"/>
  <c r="I10" i="1"/>
  <c r="G30" i="1"/>
  <c r="H30" i="1" s="1"/>
  <c r="I30" i="1"/>
  <c r="G16" i="1"/>
  <c r="H16" i="1" s="1"/>
  <c r="I16" i="1"/>
  <c r="G9" i="1"/>
  <c r="H9" i="1" s="1"/>
  <c r="I9" i="1"/>
  <c r="G13" i="1"/>
  <c r="H13" i="1" s="1"/>
  <c r="I13" i="1"/>
  <c r="G20" i="1"/>
  <c r="H20" i="1" s="1"/>
  <c r="I20" i="1"/>
  <c r="G19" i="1"/>
  <c r="H19" i="1" s="1"/>
  <c r="I19" i="1"/>
  <c r="G12" i="1"/>
  <c r="H12" i="1" s="1"/>
  <c r="I12" i="1"/>
  <c r="G21" i="1"/>
  <c r="H21" i="1" s="1"/>
  <c r="I21" i="1"/>
  <c r="G28" i="1"/>
  <c r="H28" i="1" s="1"/>
  <c r="I28" i="1"/>
  <c r="G22" i="1"/>
  <c r="H22" i="1" s="1"/>
  <c r="I22" i="1"/>
  <c r="Q23" i="17"/>
  <c r="E2" i="17"/>
  <c r="G2" i="17"/>
  <c r="M4" i="17"/>
  <c r="O2" i="17"/>
  <c r="K2" i="17"/>
  <c r="L4" i="17"/>
  <c r="K4" i="17"/>
  <c r="O4" i="17"/>
  <c r="M2" i="17"/>
  <c r="P21" i="17"/>
  <c r="W21" i="17" s="1"/>
  <c r="H4" i="17"/>
  <c r="F11" i="20"/>
  <c r="L2" i="17"/>
  <c r="V2" i="17"/>
  <c r="E11" i="20" s="1"/>
  <c r="N2" i="17"/>
  <c r="P24" i="17"/>
  <c r="G78" i="1"/>
  <c r="H78" i="1" s="1"/>
  <c r="I78" i="1"/>
  <c r="G75" i="1"/>
  <c r="H75" i="1" s="1"/>
  <c r="I75" i="1"/>
  <c r="G71" i="1"/>
  <c r="H71" i="1" s="1"/>
  <c r="I71" i="1"/>
  <c r="G76" i="1"/>
  <c r="H76" i="1" s="1"/>
  <c r="I76" i="1"/>
  <c r="G70" i="1"/>
  <c r="H70" i="1" s="1"/>
  <c r="I70" i="1"/>
  <c r="G69" i="1"/>
  <c r="H69" i="1" s="1"/>
  <c r="I69" i="1"/>
  <c r="G77" i="1"/>
  <c r="H77" i="1" s="1"/>
  <c r="I77" i="1"/>
  <c r="G72" i="1"/>
  <c r="H72" i="1" s="1"/>
  <c r="I72" i="1"/>
  <c r="G73" i="1"/>
  <c r="H73" i="1" s="1"/>
  <c r="I73" i="1"/>
  <c r="G74" i="1"/>
  <c r="H74" i="1" s="1"/>
  <c r="I74" i="1"/>
  <c r="G45" i="1"/>
  <c r="H45" i="1" s="1"/>
  <c r="I45" i="1"/>
  <c r="G59" i="1"/>
  <c r="H59" i="1" s="1"/>
  <c r="I59" i="1"/>
  <c r="G53" i="1"/>
  <c r="H53" i="1" s="1"/>
  <c r="I53" i="1"/>
  <c r="G32" i="1"/>
  <c r="H32" i="1" s="1"/>
  <c r="I32" i="1"/>
  <c r="G40" i="1"/>
  <c r="H40" i="1" s="1"/>
  <c r="I40" i="1"/>
  <c r="G44" i="1"/>
  <c r="H44" i="1" s="1"/>
  <c r="I44" i="1"/>
  <c r="G35" i="1"/>
  <c r="H35" i="1" s="1"/>
  <c r="I35" i="1"/>
  <c r="G41" i="1"/>
  <c r="H41" i="1" s="1"/>
  <c r="I41" i="1"/>
  <c r="G34" i="1"/>
  <c r="H34" i="1" s="1"/>
  <c r="I34" i="1"/>
  <c r="G56" i="1"/>
  <c r="H56" i="1" s="1"/>
  <c r="I56" i="1"/>
  <c r="G49" i="1"/>
  <c r="H49" i="1" s="1"/>
  <c r="I49" i="1"/>
  <c r="G46" i="1"/>
  <c r="H46" i="1" s="1"/>
  <c r="I46" i="1"/>
  <c r="G50" i="1"/>
  <c r="H50" i="1" s="1"/>
  <c r="I50" i="1"/>
  <c r="G42" i="1"/>
  <c r="H42" i="1" s="1"/>
  <c r="I42" i="1"/>
  <c r="G55" i="1"/>
  <c r="H55" i="1" s="1"/>
  <c r="I55" i="1"/>
  <c r="G51" i="1"/>
  <c r="H51" i="1" s="1"/>
  <c r="I51" i="1"/>
  <c r="G33" i="1"/>
  <c r="H33" i="1" s="1"/>
  <c r="I33" i="1"/>
  <c r="G61" i="1"/>
  <c r="H61" i="1" s="1"/>
  <c r="I61" i="1"/>
  <c r="G57" i="1"/>
  <c r="H57" i="1" s="1"/>
  <c r="I57" i="1"/>
  <c r="G43" i="1"/>
  <c r="H43" i="1" s="1"/>
  <c r="I43" i="1"/>
  <c r="G60" i="1"/>
  <c r="H60" i="1" s="1"/>
  <c r="I60" i="1"/>
  <c r="G66" i="1"/>
  <c r="H66" i="1" s="1"/>
  <c r="I66" i="1"/>
  <c r="G68" i="1"/>
  <c r="H68" i="1" s="1"/>
  <c r="I68" i="1"/>
  <c r="G36" i="1"/>
  <c r="H36" i="1" s="1"/>
  <c r="I36" i="1"/>
  <c r="G37" i="1"/>
  <c r="H37" i="1" s="1"/>
  <c r="I37" i="1"/>
  <c r="G62" i="1"/>
  <c r="H62" i="1" s="1"/>
  <c r="I62" i="1"/>
  <c r="G48" i="1"/>
  <c r="H48" i="1" s="1"/>
  <c r="I48" i="1"/>
  <c r="G58" i="1"/>
  <c r="H58" i="1" s="1"/>
  <c r="I58" i="1"/>
  <c r="G38" i="1"/>
  <c r="H38" i="1" s="1"/>
  <c r="I38" i="1"/>
  <c r="G64" i="1"/>
  <c r="H64" i="1" s="1"/>
  <c r="I64" i="1"/>
  <c r="G54" i="1"/>
  <c r="H54" i="1" s="1"/>
  <c r="I54" i="1"/>
  <c r="G52" i="1"/>
  <c r="H52" i="1" s="1"/>
  <c r="I52" i="1"/>
  <c r="G67" i="1"/>
  <c r="H67" i="1" s="1"/>
  <c r="I67" i="1"/>
  <c r="G47" i="1"/>
  <c r="H47" i="1" s="1"/>
  <c r="G29" i="1"/>
  <c r="H29" i="1" s="1"/>
  <c r="G63" i="1"/>
  <c r="H63" i="1" s="1"/>
  <c r="G65" i="1"/>
  <c r="H65" i="1" s="1"/>
  <c r="G31" i="1"/>
  <c r="H31" i="1" s="1"/>
  <c r="G8" i="1"/>
  <c r="H8" i="1" s="1"/>
  <c r="G39" i="1"/>
  <c r="H39" i="1" s="1"/>
  <c r="C8" i="1"/>
  <c r="J8" i="1" l="1"/>
  <c r="K8" i="1"/>
  <c r="K9" i="1"/>
  <c r="L8" i="1"/>
  <c r="L9" i="1" s="1"/>
  <c r="A8" i="1"/>
  <c r="X713" i="17"/>
  <c r="E720" i="17"/>
  <c r="O720" i="17"/>
  <c r="F720" i="17"/>
  <c r="P720" i="17"/>
  <c r="G720" i="17"/>
  <c r="Q720" i="17"/>
  <c r="H720" i="17"/>
  <c r="V720" i="17"/>
  <c r="K720" i="17"/>
  <c r="W720" i="17"/>
  <c r="L720" i="17"/>
  <c r="M720" i="17"/>
  <c r="N720" i="17"/>
  <c r="D722" i="17"/>
  <c r="F8" i="1"/>
  <c r="A29" i="21"/>
  <c r="B28" i="21"/>
  <c r="K28" i="21" s="1"/>
  <c r="C28" i="21"/>
  <c r="C9" i="1"/>
  <c r="B721" i="17"/>
  <c r="W24" i="17"/>
  <c r="Q25" i="17"/>
  <c r="Q24" i="17"/>
  <c r="Q22" i="17"/>
  <c r="Q21" i="17"/>
  <c r="P2" i="17"/>
  <c r="P4" i="17"/>
  <c r="D11" i="20" s="1"/>
  <c r="P3" i="17"/>
  <c r="J9" i="1" l="1"/>
  <c r="J10" i="1" s="1"/>
  <c r="A9" i="1"/>
  <c r="X714" i="17"/>
  <c r="G721" i="17"/>
  <c r="Q721" i="17"/>
  <c r="H721" i="17"/>
  <c r="V721" i="17"/>
  <c r="K721" i="17"/>
  <c r="W721" i="17"/>
  <c r="L721" i="17"/>
  <c r="M721" i="17"/>
  <c r="N721" i="17"/>
  <c r="E721" i="17"/>
  <c r="O721" i="17"/>
  <c r="F721" i="17"/>
  <c r="P721" i="17"/>
  <c r="D723" i="17"/>
  <c r="Q711" i="17"/>
  <c r="Q2" i="17"/>
  <c r="M11" i="20" s="1"/>
  <c r="A30" i="21"/>
  <c r="C29" i="21"/>
  <c r="B29" i="21"/>
  <c r="K29" i="21" s="1"/>
  <c r="C10" i="1"/>
  <c r="L10" i="1" s="1"/>
  <c r="F9" i="1"/>
  <c r="W2" i="17"/>
  <c r="W3" i="17"/>
  <c r="B722" i="17"/>
  <c r="I11" i="20"/>
  <c r="H11" i="20"/>
  <c r="J11" i="20"/>
  <c r="Q3" i="17"/>
  <c r="J11" i="1" l="1"/>
  <c r="K10" i="1"/>
  <c r="A10" i="1"/>
  <c r="X715" i="17"/>
  <c r="K722" i="17"/>
  <c r="W722" i="17"/>
  <c r="L722" i="17"/>
  <c r="M722" i="17"/>
  <c r="N722" i="17"/>
  <c r="E722" i="17"/>
  <c r="O722" i="17"/>
  <c r="F722" i="17"/>
  <c r="P722" i="17"/>
  <c r="G722" i="17"/>
  <c r="Q722" i="17"/>
  <c r="H722" i="17"/>
  <c r="V722" i="17"/>
  <c r="D724" i="17"/>
  <c r="A31" i="21"/>
  <c r="B30" i="21"/>
  <c r="K30" i="21" s="1"/>
  <c r="C30" i="21"/>
  <c r="C11" i="1"/>
  <c r="L11" i="1" s="1"/>
  <c r="F10" i="1"/>
  <c r="B723" i="17"/>
  <c r="K11" i="1" l="1"/>
  <c r="J12" i="1"/>
  <c r="A11" i="1"/>
  <c r="X716" i="17"/>
  <c r="M723" i="17"/>
  <c r="N723" i="17"/>
  <c r="E723" i="17"/>
  <c r="O723" i="17"/>
  <c r="F723" i="17"/>
  <c r="P723" i="17"/>
  <c r="G723" i="17"/>
  <c r="Q723" i="17"/>
  <c r="H723" i="17"/>
  <c r="V723" i="17"/>
  <c r="K723" i="17"/>
  <c r="W723" i="17"/>
  <c r="L723" i="17"/>
  <c r="D725" i="17"/>
  <c r="A32" i="21"/>
  <c r="B31" i="21"/>
  <c r="K31" i="21" s="1"/>
  <c r="C31" i="21"/>
  <c r="C12" i="1"/>
  <c r="L12" i="1" s="1"/>
  <c r="F11" i="1"/>
  <c r="B724" i="17"/>
  <c r="K12" i="1" l="1"/>
  <c r="K13" i="1" s="1"/>
  <c r="D726" i="17"/>
  <c r="E724" i="17"/>
  <c r="O724" i="17"/>
  <c r="F724" i="17"/>
  <c r="P724" i="17"/>
  <c r="G724" i="17"/>
  <c r="Q724" i="17"/>
  <c r="H724" i="17"/>
  <c r="V724" i="17"/>
  <c r="K724" i="17"/>
  <c r="W724" i="17"/>
  <c r="L724" i="17"/>
  <c r="M724" i="17"/>
  <c r="N724" i="17"/>
  <c r="A12" i="1"/>
  <c r="X717" i="17"/>
  <c r="A33" i="21"/>
  <c r="B32" i="21"/>
  <c r="K32" i="21" s="1"/>
  <c r="C32" i="21"/>
  <c r="C13" i="1"/>
  <c r="L13" i="1" s="1"/>
  <c r="F12" i="1"/>
  <c r="B725" i="17"/>
  <c r="J13" i="1" l="1"/>
  <c r="G725" i="17"/>
  <c r="Q725" i="17"/>
  <c r="H725" i="17"/>
  <c r="V725" i="17"/>
  <c r="K725" i="17"/>
  <c r="W725" i="17"/>
  <c r="L725" i="17"/>
  <c r="M725" i="17"/>
  <c r="N725" i="17"/>
  <c r="E725" i="17"/>
  <c r="O725" i="17"/>
  <c r="F725" i="17"/>
  <c r="P725" i="17"/>
  <c r="D727" i="17"/>
  <c r="A13" i="1"/>
  <c r="X718" i="17"/>
  <c r="A34" i="21"/>
  <c r="B33" i="21"/>
  <c r="K33" i="21" s="1"/>
  <c r="C33" i="21"/>
  <c r="C14" i="1"/>
  <c r="L14" i="1" s="1"/>
  <c r="F13" i="1"/>
  <c r="B726" i="17"/>
  <c r="J14" i="1" l="1"/>
  <c r="K14" i="1"/>
  <c r="K726" i="17"/>
  <c r="W726" i="17"/>
  <c r="L726" i="17"/>
  <c r="M726" i="17"/>
  <c r="N726" i="17"/>
  <c r="E726" i="17"/>
  <c r="O726" i="17"/>
  <c r="F726" i="17"/>
  <c r="P726" i="17"/>
  <c r="G726" i="17"/>
  <c r="Q726" i="17"/>
  <c r="H726" i="17"/>
  <c r="V726" i="17"/>
  <c r="A14" i="1"/>
  <c r="X719" i="17"/>
  <c r="D728" i="17"/>
  <c r="A35" i="21"/>
  <c r="B34" i="21"/>
  <c r="K34" i="21" s="1"/>
  <c r="C34" i="21"/>
  <c r="C15" i="1"/>
  <c r="L15" i="1" s="1"/>
  <c r="F14" i="1"/>
  <c r="B727" i="17"/>
  <c r="K15" i="1" l="1"/>
  <c r="K16" i="1" s="1"/>
  <c r="J15" i="1"/>
  <c r="M727" i="17"/>
  <c r="N727" i="17"/>
  <c r="E727" i="17"/>
  <c r="O727" i="17"/>
  <c r="F727" i="17"/>
  <c r="P727" i="17"/>
  <c r="G727" i="17"/>
  <c r="Q727" i="17"/>
  <c r="H727" i="17"/>
  <c r="V727" i="17"/>
  <c r="K727" i="17"/>
  <c r="W727" i="17"/>
  <c r="L727" i="17"/>
  <c r="D729" i="17"/>
  <c r="A15" i="1"/>
  <c r="X720" i="17"/>
  <c r="A36" i="21"/>
  <c r="C35" i="21"/>
  <c r="B35" i="21"/>
  <c r="K35" i="21" s="1"/>
  <c r="C16" i="1"/>
  <c r="L16" i="1" s="1"/>
  <c r="F15" i="1"/>
  <c r="B728" i="17"/>
  <c r="J16" i="1" l="1"/>
  <c r="E728" i="17"/>
  <c r="O728" i="17"/>
  <c r="F728" i="17"/>
  <c r="P728" i="17"/>
  <c r="G728" i="17"/>
  <c r="Q728" i="17"/>
  <c r="H728" i="17"/>
  <c r="V728" i="17"/>
  <c r="K728" i="17"/>
  <c r="W728" i="17"/>
  <c r="L728" i="17"/>
  <c r="M728" i="17"/>
  <c r="N728" i="17"/>
  <c r="D730" i="17"/>
  <c r="A16" i="1"/>
  <c r="X721" i="17"/>
  <c r="A37" i="21"/>
  <c r="C36" i="21"/>
  <c r="B36" i="21"/>
  <c r="K36" i="21" s="1"/>
  <c r="C17" i="1"/>
  <c r="L17" i="1" s="1"/>
  <c r="F16" i="1"/>
  <c r="B729" i="17"/>
  <c r="J17" i="1" l="1"/>
  <c r="K17" i="1"/>
  <c r="K18" i="1" s="1"/>
  <c r="G729" i="17"/>
  <c r="Q729" i="17"/>
  <c r="H729" i="17"/>
  <c r="V729" i="17"/>
  <c r="K729" i="17"/>
  <c r="W729" i="17"/>
  <c r="L729" i="17"/>
  <c r="M729" i="17"/>
  <c r="N729" i="17"/>
  <c r="E729" i="17"/>
  <c r="O729" i="17"/>
  <c r="F729" i="17"/>
  <c r="P729" i="17"/>
  <c r="A17" i="1"/>
  <c r="X722" i="17"/>
  <c r="D731" i="17"/>
  <c r="A38" i="21"/>
  <c r="C37" i="21"/>
  <c r="B37" i="21"/>
  <c r="K37" i="21" s="1"/>
  <c r="C18" i="1"/>
  <c r="F17" i="1"/>
  <c r="B730" i="17"/>
  <c r="J18" i="1" l="1"/>
  <c r="K730" i="17"/>
  <c r="W730" i="17"/>
  <c r="L730" i="17"/>
  <c r="M730" i="17"/>
  <c r="N730" i="17"/>
  <c r="E730" i="17"/>
  <c r="O730" i="17"/>
  <c r="F730" i="17"/>
  <c r="P730" i="17"/>
  <c r="G730" i="17"/>
  <c r="Q730" i="17"/>
  <c r="H730" i="17"/>
  <c r="V730" i="17"/>
  <c r="D732" i="17"/>
  <c r="A18" i="1"/>
  <c r="X723" i="17"/>
  <c r="A39" i="21"/>
  <c r="B38" i="21"/>
  <c r="K38" i="21" s="1"/>
  <c r="C38" i="21"/>
  <c r="C19" i="1"/>
  <c r="K19" i="1" s="1"/>
  <c r="F18" i="1"/>
  <c r="L18" i="1" s="1"/>
  <c r="J19" i="1" l="1"/>
  <c r="L19" i="1"/>
  <c r="D733" i="17"/>
  <c r="A19" i="1"/>
  <c r="X724" i="17"/>
  <c r="A40" i="21"/>
  <c r="B39" i="21"/>
  <c r="K39" i="21" s="1"/>
  <c r="C39" i="21"/>
  <c r="C20" i="1"/>
  <c r="F19" i="1"/>
  <c r="A20" i="1" l="1"/>
  <c r="X725" i="17"/>
  <c r="D734" i="17"/>
  <c r="A41" i="21"/>
  <c r="C40" i="21"/>
  <c r="B40" i="21"/>
  <c r="K40" i="21" s="1"/>
  <c r="C21" i="1"/>
  <c r="F20" i="1"/>
  <c r="A21" i="1" l="1"/>
  <c r="X726" i="17"/>
  <c r="D735" i="17"/>
  <c r="A42" i="21"/>
  <c r="B41" i="21"/>
  <c r="K41" i="21" s="1"/>
  <c r="C41" i="21"/>
  <c r="C22" i="1"/>
  <c r="F21" i="1"/>
  <c r="D736" i="17" l="1"/>
  <c r="A22" i="1"/>
  <c r="X727" i="17"/>
  <c r="A43" i="21"/>
  <c r="B42" i="21"/>
  <c r="K42" i="21" s="1"/>
  <c r="C42" i="21"/>
  <c r="C23" i="1"/>
  <c r="F22" i="1"/>
  <c r="D737" i="17" l="1"/>
  <c r="A23" i="1"/>
  <c r="X728" i="17"/>
  <c r="A44" i="21"/>
  <c r="B43" i="21"/>
  <c r="K43" i="21" s="1"/>
  <c r="C43" i="21"/>
  <c r="C24" i="1"/>
  <c r="F23" i="1"/>
  <c r="D738" i="17" l="1"/>
  <c r="A24" i="1"/>
  <c r="X729" i="17"/>
  <c r="A45" i="21"/>
  <c r="B44" i="21"/>
  <c r="K44" i="21" s="1"/>
  <c r="C44" i="21"/>
  <c r="C25" i="1"/>
  <c r="F24" i="1"/>
  <c r="A25" i="1" l="1"/>
  <c r="X730" i="17"/>
  <c r="D739" i="17"/>
  <c r="A46" i="21"/>
  <c r="C45" i="21"/>
  <c r="B45" i="21"/>
  <c r="K45" i="21" s="1"/>
  <c r="C26" i="1"/>
  <c r="F25" i="1"/>
  <c r="D740" i="17" l="1"/>
  <c r="A26" i="1"/>
  <c r="X731" i="17"/>
  <c r="A47" i="21"/>
  <c r="B46" i="21"/>
  <c r="K46" i="21" s="1"/>
  <c r="C46" i="21"/>
  <c r="C27" i="1"/>
  <c r="F26" i="1"/>
  <c r="A27" i="1" l="1"/>
  <c r="X732" i="17"/>
  <c r="D741" i="17"/>
  <c r="A48" i="21"/>
  <c r="B47" i="21"/>
  <c r="K47" i="21" s="1"/>
  <c r="C47" i="21"/>
  <c r="C28" i="1"/>
  <c r="F27" i="1"/>
  <c r="D742" i="17" l="1"/>
  <c r="A28" i="1"/>
  <c r="X733" i="17"/>
  <c r="A49" i="21"/>
  <c r="B48" i="21"/>
  <c r="K48" i="21" s="1"/>
  <c r="C48" i="21"/>
  <c r="C29" i="1"/>
  <c r="F28" i="1"/>
  <c r="D743" i="17" l="1"/>
  <c r="A29" i="1"/>
  <c r="X734" i="17"/>
  <c r="A50" i="21"/>
  <c r="B49" i="21"/>
  <c r="K49" i="21" s="1"/>
  <c r="C49" i="21"/>
  <c r="C30" i="1"/>
  <c r="F29" i="1"/>
  <c r="A30" i="1" l="1"/>
  <c r="X735" i="17"/>
  <c r="D744" i="17"/>
  <c r="A51" i="21"/>
  <c r="B50" i="21"/>
  <c r="K50" i="21" s="1"/>
  <c r="C50" i="21"/>
  <c r="C31" i="1"/>
  <c r="F30" i="1"/>
  <c r="D745" i="17" l="1"/>
  <c r="A31" i="1"/>
  <c r="X736" i="17"/>
  <c r="A52" i="21"/>
  <c r="C51" i="21"/>
  <c r="B51" i="21"/>
  <c r="K51" i="21" s="1"/>
  <c r="C32" i="1"/>
  <c r="F31" i="1"/>
  <c r="A32" i="1" l="1"/>
  <c r="X737" i="17"/>
  <c r="D746" i="17"/>
  <c r="A53" i="21"/>
  <c r="B52" i="21"/>
  <c r="K52" i="21" s="1"/>
  <c r="C52" i="21"/>
  <c r="C33" i="1"/>
  <c r="F32" i="1"/>
  <c r="A33" i="1" l="1"/>
  <c r="X738" i="17"/>
  <c r="D747" i="17"/>
  <c r="A54" i="21"/>
  <c r="B53" i="21"/>
  <c r="K53" i="21" s="1"/>
  <c r="C53" i="21"/>
  <c r="C34" i="1"/>
  <c r="F33" i="1"/>
  <c r="A34" i="1" l="1"/>
  <c r="X739" i="17"/>
  <c r="D748" i="17"/>
  <c r="A55" i="21"/>
  <c r="B54" i="21"/>
  <c r="K54" i="21" s="1"/>
  <c r="C54" i="21"/>
  <c r="C35" i="1"/>
  <c r="F34" i="1"/>
  <c r="A35" i="1" l="1"/>
  <c r="X740" i="17"/>
  <c r="D749" i="17"/>
  <c r="A56" i="21"/>
  <c r="B55" i="21"/>
  <c r="K55" i="21" s="1"/>
  <c r="C55" i="21"/>
  <c r="C36" i="1"/>
  <c r="F35" i="1"/>
  <c r="D750" i="17" l="1"/>
  <c r="A36" i="1"/>
  <c r="X741" i="17"/>
  <c r="A57" i="21"/>
  <c r="C56" i="21"/>
  <c r="B56" i="21"/>
  <c r="K56" i="21" s="1"/>
  <c r="C37" i="1"/>
  <c r="F36" i="1"/>
  <c r="D751" i="17" l="1"/>
  <c r="A37" i="1"/>
  <c r="X742" i="17"/>
  <c r="A58" i="21"/>
  <c r="B57" i="21"/>
  <c r="K57" i="21" s="1"/>
  <c r="C57" i="21"/>
  <c r="C38" i="1"/>
  <c r="F37" i="1"/>
  <c r="A38" i="1" l="1"/>
  <c r="X743" i="17"/>
  <c r="D752" i="17"/>
  <c r="A59" i="21"/>
  <c r="B58" i="21"/>
  <c r="K58" i="21" s="1"/>
  <c r="C58" i="21"/>
  <c r="C39" i="1"/>
  <c r="F38" i="1"/>
  <c r="A39" i="1" l="1"/>
  <c r="X744" i="17"/>
  <c r="D753" i="17"/>
  <c r="A60" i="21"/>
  <c r="C59" i="21"/>
  <c r="B59" i="21"/>
  <c r="K59" i="21" s="1"/>
  <c r="C40" i="1"/>
  <c r="F39" i="1"/>
  <c r="A40" i="1" l="1"/>
  <c r="X745" i="17"/>
  <c r="D754" i="17"/>
  <c r="A61" i="21"/>
  <c r="B60" i="21"/>
  <c r="K60" i="21" s="1"/>
  <c r="C60" i="21"/>
  <c r="C41" i="1"/>
  <c r="F40" i="1"/>
  <c r="A41" i="1" l="1"/>
  <c r="X746" i="17"/>
  <c r="D755" i="17"/>
  <c r="A62" i="21"/>
  <c r="C61" i="21"/>
  <c r="B61" i="21"/>
  <c r="K61" i="21" s="1"/>
  <c r="C42" i="1"/>
  <c r="F41" i="1"/>
  <c r="A42" i="1" l="1"/>
  <c r="X747" i="17"/>
  <c r="D756" i="17"/>
  <c r="A63" i="21"/>
  <c r="B62" i="21"/>
  <c r="K62" i="21" s="1"/>
  <c r="C62" i="21"/>
  <c r="C43" i="1"/>
  <c r="F42" i="1"/>
  <c r="A43" i="1" l="1"/>
  <c r="X748" i="17"/>
  <c r="D757" i="17"/>
  <c r="A64" i="21"/>
  <c r="C63" i="21"/>
  <c r="B63" i="21"/>
  <c r="K63" i="21" s="1"/>
  <c r="C44" i="1"/>
  <c r="F43" i="1"/>
  <c r="A44" i="1" l="1"/>
  <c r="X749" i="17"/>
  <c r="D758" i="17"/>
  <c r="A65" i="21"/>
  <c r="B64" i="21"/>
  <c r="K64" i="21" s="1"/>
  <c r="C64" i="21"/>
  <c r="C45" i="1"/>
  <c r="F44" i="1"/>
  <c r="D759" i="17" l="1"/>
  <c r="A45" i="1"/>
  <c r="X750" i="17"/>
  <c r="A66" i="21"/>
  <c r="B65" i="21"/>
  <c r="K65" i="21" s="1"/>
  <c r="C65" i="21"/>
  <c r="C46" i="1"/>
  <c r="F45" i="1"/>
  <c r="A46" i="1" l="1"/>
  <c r="X751" i="17"/>
  <c r="D760" i="17"/>
  <c r="A67" i="21"/>
  <c r="B66" i="21"/>
  <c r="K66" i="21" s="1"/>
  <c r="C66" i="21"/>
  <c r="C47" i="1"/>
  <c r="F46" i="1"/>
  <c r="A47" i="1" l="1"/>
  <c r="X752" i="17"/>
  <c r="D761" i="17"/>
  <c r="A68" i="21"/>
  <c r="B67" i="21"/>
  <c r="K67" i="21" s="1"/>
  <c r="C67" i="21"/>
  <c r="C48" i="1"/>
  <c r="F47" i="1"/>
  <c r="D762" i="17" l="1"/>
  <c r="A48" i="1"/>
  <c r="X753" i="17"/>
  <c r="A69" i="21"/>
  <c r="C68" i="21"/>
  <c r="B68" i="21"/>
  <c r="K68" i="21" s="1"/>
  <c r="C49" i="1"/>
  <c r="F48" i="1"/>
  <c r="A49" i="1" l="1"/>
  <c r="X754" i="17"/>
  <c r="D763" i="17"/>
  <c r="A70" i="21"/>
  <c r="B69" i="21"/>
  <c r="K69" i="21" s="1"/>
  <c r="C69" i="21"/>
  <c r="C50" i="1"/>
  <c r="F49" i="1"/>
  <c r="A50" i="1" l="1"/>
  <c r="X755" i="17"/>
  <c r="D764" i="17"/>
  <c r="A71" i="21"/>
  <c r="B70" i="21"/>
  <c r="K70" i="21" s="1"/>
  <c r="C70" i="21"/>
  <c r="C51" i="1"/>
  <c r="F50" i="1"/>
  <c r="A51" i="1" l="1"/>
  <c r="X756" i="17"/>
  <c r="D765" i="17"/>
  <c r="A72" i="21"/>
  <c r="C71" i="21"/>
  <c r="B71" i="21"/>
  <c r="K71" i="21" s="1"/>
  <c r="C52" i="1"/>
  <c r="F51" i="1"/>
  <c r="D766" i="17" l="1"/>
  <c r="A52" i="1"/>
  <c r="X757" i="17"/>
  <c r="A73" i="21"/>
  <c r="B72" i="21"/>
  <c r="K72" i="21" s="1"/>
  <c r="C72" i="21"/>
  <c r="C53" i="1"/>
  <c r="F52" i="1"/>
  <c r="D767" i="17" l="1"/>
  <c r="A53" i="1"/>
  <c r="X758" i="17"/>
  <c r="A74" i="21"/>
  <c r="B73" i="21"/>
  <c r="K73" i="21" s="1"/>
  <c r="C73" i="21"/>
  <c r="C54" i="1"/>
  <c r="F53" i="1"/>
  <c r="D768" i="17" l="1"/>
  <c r="A54" i="1"/>
  <c r="X759" i="17"/>
  <c r="A75" i="21"/>
  <c r="B74" i="21"/>
  <c r="K74" i="21" s="1"/>
  <c r="C74" i="21"/>
  <c r="C55" i="1"/>
  <c r="F54" i="1"/>
  <c r="A55" i="1" l="1"/>
  <c r="X760" i="17"/>
  <c r="D769" i="17"/>
  <c r="A76" i="21"/>
  <c r="B75" i="21"/>
  <c r="K75" i="21" s="1"/>
  <c r="C75" i="21"/>
  <c r="C56" i="1"/>
  <c r="F55" i="1"/>
  <c r="D770" i="17" l="1"/>
  <c r="A56" i="1"/>
  <c r="X761" i="17"/>
  <c r="A77" i="21"/>
  <c r="B76" i="21"/>
  <c r="K76" i="21" s="1"/>
  <c r="C76" i="21"/>
  <c r="C57" i="1"/>
  <c r="F56" i="1"/>
  <c r="D771" i="17" l="1"/>
  <c r="A57" i="1"/>
  <c r="X762" i="17"/>
  <c r="A78" i="21"/>
  <c r="C77" i="21"/>
  <c r="B77" i="21"/>
  <c r="K77" i="21" s="1"/>
  <c r="C58" i="1"/>
  <c r="F57" i="1"/>
  <c r="D772" i="17" l="1"/>
  <c r="A58" i="1"/>
  <c r="X763" i="17"/>
  <c r="A79" i="21"/>
  <c r="B78" i="21"/>
  <c r="K78" i="21" s="1"/>
  <c r="C78" i="21"/>
  <c r="C59" i="1"/>
  <c r="F58" i="1"/>
  <c r="D773" i="17" l="1"/>
  <c r="A59" i="1"/>
  <c r="X764" i="17"/>
  <c r="A80" i="21"/>
  <c r="C79" i="21"/>
  <c r="B79" i="21"/>
  <c r="K79" i="21" s="1"/>
  <c r="C60" i="1"/>
  <c r="F59" i="1"/>
  <c r="D774" i="17" l="1"/>
  <c r="A60" i="1"/>
  <c r="X765" i="17"/>
  <c r="A81" i="21"/>
  <c r="B80" i="21"/>
  <c r="K80" i="21" s="1"/>
  <c r="C80" i="21"/>
  <c r="C61" i="1"/>
  <c r="F60" i="1"/>
  <c r="D775" i="17" l="1"/>
  <c r="A61" i="1"/>
  <c r="X766" i="17"/>
  <c r="A82" i="21"/>
  <c r="B81" i="21"/>
  <c r="K81" i="21" s="1"/>
  <c r="C81" i="21"/>
  <c r="C62" i="1"/>
  <c r="F61" i="1"/>
  <c r="A62" i="1" l="1"/>
  <c r="X767" i="17"/>
  <c r="D776" i="17"/>
  <c r="A83" i="21"/>
  <c r="B82" i="21"/>
  <c r="K82" i="21" s="1"/>
  <c r="C82" i="21"/>
  <c r="C63" i="1"/>
  <c r="F62" i="1"/>
  <c r="A63" i="1" l="1"/>
  <c r="X768" i="17"/>
  <c r="D777" i="17"/>
  <c r="A84" i="21"/>
  <c r="B83" i="21"/>
  <c r="K83" i="21" s="1"/>
  <c r="C83" i="21"/>
  <c r="C64" i="1"/>
  <c r="F63" i="1"/>
  <c r="K20" i="1" l="1"/>
  <c r="J20" i="1"/>
  <c r="J21" i="1" s="1"/>
  <c r="L20" i="1"/>
  <c r="A64" i="1"/>
  <c r="X769" i="17"/>
  <c r="D778" i="17"/>
  <c r="A85" i="21"/>
  <c r="C84" i="21"/>
  <c r="B84" i="21"/>
  <c r="K84" i="21" s="1"/>
  <c r="C65" i="1"/>
  <c r="F64" i="1"/>
  <c r="L21" i="1" l="1"/>
  <c r="L22" i="1" s="1"/>
  <c r="J22" i="1"/>
  <c r="J23" i="1"/>
  <c r="K21" i="1"/>
  <c r="D779" i="17"/>
  <c r="A65" i="1"/>
  <c r="X770" i="17"/>
  <c r="A86" i="21"/>
  <c r="B85" i="21"/>
  <c r="K85" i="21" s="1"/>
  <c r="C85" i="21"/>
  <c r="C66" i="1"/>
  <c r="F65" i="1"/>
  <c r="L23" i="1" l="1"/>
  <c r="L24" i="1" s="1"/>
  <c r="K22" i="1"/>
  <c r="J24" i="1"/>
  <c r="D780" i="17"/>
  <c r="A66" i="1"/>
  <c r="X771" i="17"/>
  <c r="A87" i="21"/>
  <c r="B86" i="21"/>
  <c r="K86" i="21" s="1"/>
  <c r="C86" i="21"/>
  <c r="C67" i="1"/>
  <c r="F66" i="1"/>
  <c r="J25" i="1" l="1"/>
  <c r="J26" i="1" s="1"/>
  <c r="K23" i="1"/>
  <c r="L25" i="1"/>
  <c r="L26" i="1" s="1"/>
  <c r="A67" i="1"/>
  <c r="X772" i="17"/>
  <c r="D781" i="17"/>
  <c r="A88" i="21"/>
  <c r="B87" i="21"/>
  <c r="K87" i="21" s="1"/>
  <c r="C87" i="21"/>
  <c r="C68" i="1"/>
  <c r="F67" i="1"/>
  <c r="L27" i="1" l="1"/>
  <c r="L28" i="1" s="1"/>
  <c r="K24" i="1"/>
  <c r="K25" i="1" s="1"/>
  <c r="J27" i="1"/>
  <c r="D782" i="17"/>
  <c r="A68" i="1"/>
  <c r="X773" i="17"/>
  <c r="A89" i="21"/>
  <c r="B88" i="21"/>
  <c r="K88" i="21" s="1"/>
  <c r="C88" i="21"/>
  <c r="C69" i="1"/>
  <c r="F68" i="1"/>
  <c r="K26" i="1" l="1"/>
  <c r="K27" i="1" s="1"/>
  <c r="J28" i="1"/>
  <c r="L29" i="1"/>
  <c r="L30" i="1" s="1"/>
  <c r="A69" i="1"/>
  <c r="X774" i="17"/>
  <c r="D783" i="17"/>
  <c r="A90" i="21"/>
  <c r="C89" i="21"/>
  <c r="B89" i="21"/>
  <c r="K89" i="21" s="1"/>
  <c r="C70" i="1"/>
  <c r="F69" i="1"/>
  <c r="L31" i="1" l="1"/>
  <c r="L32" i="1" s="1"/>
  <c r="K28" i="1"/>
  <c r="K29" i="1"/>
  <c r="J29" i="1"/>
  <c r="J30" i="1" s="1"/>
  <c r="D784" i="17"/>
  <c r="A70" i="1"/>
  <c r="X775" i="17"/>
  <c r="A91" i="21"/>
  <c r="B90" i="21"/>
  <c r="K90" i="21" s="1"/>
  <c r="C90" i="21"/>
  <c r="C71" i="1"/>
  <c r="F70" i="1"/>
  <c r="J31" i="1" l="1"/>
  <c r="J32" i="1" s="1"/>
  <c r="K30" i="1"/>
  <c r="K31" i="1" s="1"/>
  <c r="L33" i="1"/>
  <c r="D785" i="17"/>
  <c r="A71" i="1"/>
  <c r="X776" i="17"/>
  <c r="A92" i="21"/>
  <c r="C91" i="21"/>
  <c r="B91" i="21"/>
  <c r="K91" i="21" s="1"/>
  <c r="C72" i="1"/>
  <c r="F71" i="1"/>
  <c r="K32" i="1" l="1"/>
  <c r="K33" i="1" s="1"/>
  <c r="J33" i="1"/>
  <c r="J34" i="1" s="1"/>
  <c r="L34" i="1"/>
  <c r="L35" i="1" s="1"/>
  <c r="A72" i="1"/>
  <c r="X777" i="17"/>
  <c r="D786" i="17"/>
  <c r="A93" i="21"/>
  <c r="B92" i="21"/>
  <c r="K92" i="21" s="1"/>
  <c r="C92" i="21"/>
  <c r="C73" i="1"/>
  <c r="F72" i="1"/>
  <c r="J35" i="1" l="1"/>
  <c r="J36" i="1" s="1"/>
  <c r="L36" i="1"/>
  <c r="L37" i="1" s="1"/>
  <c r="K34" i="1"/>
  <c r="A73" i="1"/>
  <c r="X778" i="17"/>
  <c r="D787" i="17"/>
  <c r="A94" i="21"/>
  <c r="B93" i="21"/>
  <c r="K93" i="21" s="1"/>
  <c r="C93" i="21"/>
  <c r="C74" i="1"/>
  <c r="F73" i="1"/>
  <c r="L38" i="1" l="1"/>
  <c r="L39" i="1" s="1"/>
  <c r="J37" i="1"/>
  <c r="J38" i="1"/>
  <c r="K35" i="1"/>
  <c r="K36" i="1" s="1"/>
  <c r="D788" i="17"/>
  <c r="A74" i="1"/>
  <c r="X779" i="17"/>
  <c r="A95" i="21"/>
  <c r="B94" i="21"/>
  <c r="K94" i="21" s="1"/>
  <c r="C94" i="21"/>
  <c r="C75" i="1"/>
  <c r="F74" i="1"/>
  <c r="K37" i="1" l="1"/>
  <c r="J39" i="1"/>
  <c r="J40" i="1"/>
  <c r="L40" i="1"/>
  <c r="A75" i="1"/>
  <c r="X780" i="17"/>
  <c r="D789" i="17"/>
  <c r="A96" i="21"/>
  <c r="B95" i="21"/>
  <c r="K95" i="21" s="1"/>
  <c r="C95" i="21"/>
  <c r="C76" i="1"/>
  <c r="F75" i="1"/>
  <c r="L41" i="1" l="1"/>
  <c r="L42" i="1" s="1"/>
  <c r="J41" i="1"/>
  <c r="J42" i="1" s="1"/>
  <c r="K38" i="1"/>
  <c r="K39" i="1" s="1"/>
  <c r="A76" i="1"/>
  <c r="X781" i="17"/>
  <c r="D790" i="17"/>
  <c r="A97" i="21"/>
  <c r="B96" i="21"/>
  <c r="K96" i="21" s="1"/>
  <c r="C96" i="21"/>
  <c r="C77" i="1"/>
  <c r="F76" i="1"/>
  <c r="K40" i="1" l="1"/>
  <c r="J43" i="1"/>
  <c r="J44" i="1" s="1"/>
  <c r="L43" i="1"/>
  <c r="A77" i="1"/>
  <c r="X782" i="17"/>
  <c r="A98" i="21"/>
  <c r="B97" i="21"/>
  <c r="K97" i="21" s="1"/>
  <c r="C97" i="21"/>
  <c r="C78" i="1"/>
  <c r="F77" i="1"/>
  <c r="J45" i="1" l="1"/>
  <c r="J46" i="1" s="1"/>
  <c r="L44" i="1"/>
  <c r="L45" i="1" s="1"/>
  <c r="K41" i="1"/>
  <c r="K42" i="1" s="1"/>
  <c r="A78" i="1"/>
  <c r="X783" i="17"/>
  <c r="C79" i="1"/>
  <c r="A99" i="21"/>
  <c r="B98" i="21"/>
  <c r="K98" i="21" s="1"/>
  <c r="C98" i="21"/>
  <c r="F78" i="1"/>
  <c r="K43" i="1" l="1"/>
  <c r="K44" i="1" s="1"/>
  <c r="L46" i="1"/>
  <c r="L47" i="1" s="1"/>
  <c r="J47" i="1"/>
  <c r="J48" i="1" s="1"/>
  <c r="A79" i="1"/>
  <c r="X784" i="17"/>
  <c r="F79" i="1"/>
  <c r="C80" i="1"/>
  <c r="A100" i="21"/>
  <c r="B99" i="21"/>
  <c r="K99" i="21" s="1"/>
  <c r="C99" i="21"/>
  <c r="J49" i="1" l="1"/>
  <c r="J50" i="1" s="1"/>
  <c r="L48" i="1"/>
  <c r="L49" i="1"/>
  <c r="K45" i="1"/>
  <c r="K46" i="1"/>
  <c r="A80" i="1"/>
  <c r="X785" i="17"/>
  <c r="C81" i="1"/>
  <c r="F80" i="1"/>
  <c r="A101" i="21"/>
  <c r="C100" i="21"/>
  <c r="B100" i="21"/>
  <c r="K100" i="21" s="1"/>
  <c r="K47" i="1" l="1"/>
  <c r="K48" i="1" s="1"/>
  <c r="L50" i="1"/>
  <c r="J51" i="1"/>
  <c r="A81" i="1"/>
  <c r="X786" i="17"/>
  <c r="F81" i="1"/>
  <c r="C82" i="1"/>
  <c r="A102" i="21"/>
  <c r="B101" i="21"/>
  <c r="K101" i="21" s="1"/>
  <c r="C101" i="21"/>
  <c r="K49" i="1" l="1"/>
  <c r="K50" i="1" s="1"/>
  <c r="J52" i="1"/>
  <c r="J53" i="1" s="1"/>
  <c r="L51" i="1"/>
  <c r="A82" i="1"/>
  <c r="X787" i="17"/>
  <c r="C83" i="1"/>
  <c r="F82" i="1"/>
  <c r="A103" i="21"/>
  <c r="B102" i="21"/>
  <c r="K102" i="21" s="1"/>
  <c r="C102" i="21"/>
  <c r="K51" i="1" l="1"/>
  <c r="K52" i="1" s="1"/>
  <c r="L52" i="1"/>
  <c r="J54" i="1"/>
  <c r="A83" i="1"/>
  <c r="X788" i="17"/>
  <c r="C84" i="1"/>
  <c r="F83" i="1"/>
  <c r="A104" i="21"/>
  <c r="C103" i="21"/>
  <c r="B103" i="21"/>
  <c r="K103" i="21" s="1"/>
  <c r="J55" i="1" l="1"/>
  <c r="J56" i="1" s="1"/>
  <c r="L53" i="1"/>
  <c r="L54" i="1" s="1"/>
  <c r="K53" i="1"/>
  <c r="A84" i="1"/>
  <c r="X789" i="17"/>
  <c r="C85" i="1"/>
  <c r="F84" i="1"/>
  <c r="A105" i="21"/>
  <c r="B104" i="21"/>
  <c r="K104" i="21" s="1"/>
  <c r="C104" i="21"/>
  <c r="L55" i="1" l="1"/>
  <c r="L56" i="1" s="1"/>
  <c r="J57" i="1"/>
  <c r="K54" i="1"/>
  <c r="A85" i="1"/>
  <c r="X790" i="17"/>
  <c r="C86" i="1"/>
  <c r="A86" i="1" s="1"/>
  <c r="F85" i="1"/>
  <c r="A106" i="21"/>
  <c r="B105" i="21"/>
  <c r="K105" i="21" s="1"/>
  <c r="C105" i="21"/>
  <c r="L57" i="1" l="1"/>
  <c r="L58" i="1" s="1"/>
  <c r="K55" i="1"/>
  <c r="K56" i="1" s="1"/>
  <c r="J58" i="1"/>
  <c r="J59" i="1" s="1"/>
  <c r="C87" i="1"/>
  <c r="A87" i="1" s="1"/>
  <c r="F86" i="1"/>
  <c r="A107" i="21"/>
  <c r="B106" i="21"/>
  <c r="K106" i="21" s="1"/>
  <c r="C106" i="21"/>
  <c r="K57" i="1" l="1"/>
  <c r="K58" i="1" s="1"/>
  <c r="L59" i="1"/>
  <c r="L60" i="1"/>
  <c r="J60" i="1"/>
  <c r="C88" i="1"/>
  <c r="A88" i="1" s="1"/>
  <c r="F87" i="1"/>
  <c r="A108" i="21"/>
  <c r="B107" i="21"/>
  <c r="K107" i="21" s="1"/>
  <c r="C107" i="21"/>
  <c r="L61" i="1" l="1"/>
  <c r="L62" i="1" s="1"/>
  <c r="J61" i="1"/>
  <c r="J62" i="1" s="1"/>
  <c r="K59" i="1"/>
  <c r="C89" i="1"/>
  <c r="A89" i="1" s="1"/>
  <c r="F88" i="1"/>
  <c r="A109" i="21"/>
  <c r="C108" i="21"/>
  <c r="B108" i="21"/>
  <c r="K108" i="21" s="1"/>
  <c r="J63" i="1" l="1"/>
  <c r="J64" i="1" s="1"/>
  <c r="L63" i="1"/>
  <c r="L64" i="1" s="1"/>
  <c r="K60" i="1"/>
  <c r="F89" i="1"/>
  <c r="C90" i="1"/>
  <c r="A90" i="1" s="1"/>
  <c r="A110" i="21"/>
  <c r="C109" i="21"/>
  <c r="B109" i="21"/>
  <c r="K109" i="21" s="1"/>
  <c r="L65" i="1" l="1"/>
  <c r="L66" i="1" s="1"/>
  <c r="K61" i="1"/>
  <c r="J65" i="1"/>
  <c r="J66" i="1" s="1"/>
  <c r="C91" i="1"/>
  <c r="A91" i="1" s="1"/>
  <c r="F90" i="1"/>
  <c r="A111" i="21"/>
  <c r="B110" i="21"/>
  <c r="K110" i="21" s="1"/>
  <c r="C110" i="21"/>
  <c r="J67" i="1" l="1"/>
  <c r="J68" i="1" s="1"/>
  <c r="K62" i="1"/>
  <c r="L67" i="1"/>
  <c r="C92" i="1"/>
  <c r="A92" i="1" s="1"/>
  <c r="F91" i="1"/>
  <c r="A112" i="21"/>
  <c r="B111" i="21"/>
  <c r="K111" i="21" s="1"/>
  <c r="C111" i="21"/>
  <c r="K63" i="1" l="1"/>
  <c r="L68" i="1"/>
  <c r="J69" i="1"/>
  <c r="C93" i="1"/>
  <c r="A93" i="1" s="1"/>
  <c r="F92" i="1"/>
  <c r="A113" i="21"/>
  <c r="B112" i="21"/>
  <c r="K112" i="21" s="1"/>
  <c r="C112" i="21"/>
  <c r="J70" i="1" l="1"/>
  <c r="J71" i="1" s="1"/>
  <c r="L69" i="1"/>
  <c r="L70" i="1" s="1"/>
  <c r="K64" i="1"/>
  <c r="K65" i="1" s="1"/>
  <c r="F93" i="1"/>
  <c r="C94" i="1"/>
  <c r="A94" i="1" s="1"/>
  <c r="A114" i="21"/>
  <c r="C113" i="21"/>
  <c r="B113" i="21"/>
  <c r="K113" i="21" s="1"/>
  <c r="K66" i="1" l="1"/>
  <c r="K67" i="1" s="1"/>
  <c r="L71" i="1"/>
  <c r="L72" i="1" s="1"/>
  <c r="J72" i="1"/>
  <c r="J73" i="1" s="1"/>
  <c r="C95" i="1"/>
  <c r="A95" i="1" s="1"/>
  <c r="F94" i="1"/>
  <c r="A115" i="21"/>
  <c r="B114" i="21"/>
  <c r="K114" i="21" s="1"/>
  <c r="C114" i="21"/>
  <c r="L73" i="1" l="1"/>
  <c r="L74" i="1" s="1"/>
  <c r="J74" i="1"/>
  <c r="K68" i="1"/>
  <c r="F95" i="1"/>
  <c r="C96" i="1"/>
  <c r="A96" i="1" s="1"/>
  <c r="A116" i="21"/>
  <c r="B115" i="21"/>
  <c r="K115" i="21" s="1"/>
  <c r="C115" i="21"/>
  <c r="L75" i="1" l="1"/>
  <c r="L76" i="1" s="1"/>
  <c r="J75" i="1"/>
  <c r="K69" i="1"/>
  <c r="F96" i="1"/>
  <c r="C97" i="1"/>
  <c r="A97" i="1" s="1"/>
  <c r="A117" i="21"/>
  <c r="B116" i="21"/>
  <c r="K116" i="21" s="1"/>
  <c r="C116" i="21"/>
  <c r="L77" i="1" l="1"/>
  <c r="L78" i="1" s="1"/>
  <c r="J76" i="1"/>
  <c r="J77" i="1" s="1"/>
  <c r="K70" i="1"/>
  <c r="C98" i="1"/>
  <c r="A98" i="1" s="1"/>
  <c r="F97" i="1"/>
  <c r="A118" i="21"/>
  <c r="B117" i="21"/>
  <c r="K117" i="21" s="1"/>
  <c r="C117" i="21"/>
  <c r="J78" i="1" l="1"/>
  <c r="J79" i="1" s="1"/>
  <c r="K71" i="1"/>
  <c r="L79" i="1"/>
  <c r="F98" i="1"/>
  <c r="C99" i="1"/>
  <c r="A99" i="1" s="1"/>
  <c r="A119" i="21"/>
  <c r="B118" i="21"/>
  <c r="K118" i="21" s="1"/>
  <c r="C118" i="21"/>
  <c r="J80" i="1" l="1"/>
  <c r="J81" i="1" s="1"/>
  <c r="L80" i="1"/>
  <c r="L81" i="1"/>
  <c r="K72" i="1"/>
  <c r="K73" i="1" s="1"/>
  <c r="C100" i="1"/>
  <c r="A100" i="1" s="1"/>
  <c r="F99" i="1"/>
  <c r="A120" i="21"/>
  <c r="B119" i="21"/>
  <c r="K119" i="21" s="1"/>
  <c r="C119" i="21"/>
  <c r="K74" i="1" l="1"/>
  <c r="K75" i="1" s="1"/>
  <c r="L82" i="1"/>
  <c r="L83" i="1" s="1"/>
  <c r="J82" i="1"/>
  <c r="C101" i="1"/>
  <c r="A101" i="1" s="1"/>
  <c r="F100" i="1"/>
  <c r="A121" i="21"/>
  <c r="B120" i="21"/>
  <c r="K120" i="21" s="1"/>
  <c r="C120" i="21"/>
  <c r="L84" i="1" l="1"/>
  <c r="L85" i="1" s="1"/>
  <c r="J83" i="1"/>
  <c r="K76" i="1"/>
  <c r="F101" i="1"/>
  <c r="C102" i="1"/>
  <c r="A102" i="1" s="1"/>
  <c r="A122" i="21"/>
  <c r="B121" i="21"/>
  <c r="K121" i="21" s="1"/>
  <c r="C121" i="21"/>
  <c r="J84" i="1" l="1"/>
  <c r="K77" i="1"/>
  <c r="L86" i="1"/>
  <c r="C103" i="1"/>
  <c r="A103" i="1" s="1"/>
  <c r="F102" i="1"/>
  <c r="A123" i="21"/>
  <c r="B122" i="21"/>
  <c r="K122" i="21" s="1"/>
  <c r="C122" i="21"/>
  <c r="L87" i="1" l="1"/>
  <c r="L88" i="1" s="1"/>
  <c r="K78" i="1"/>
  <c r="J85" i="1"/>
  <c r="C104" i="1"/>
  <c r="A104" i="1" s="1"/>
  <c r="F103" i="1"/>
  <c r="A124" i="21"/>
  <c r="C123" i="21"/>
  <c r="B123" i="21"/>
  <c r="K123" i="21" s="1"/>
  <c r="J86" i="1" l="1"/>
  <c r="K79" i="1"/>
  <c r="L89" i="1"/>
  <c r="F104" i="1"/>
  <c r="C105" i="1"/>
  <c r="A105" i="1" s="1"/>
  <c r="A125" i="21"/>
  <c r="C124" i="21"/>
  <c r="B124" i="21"/>
  <c r="K124" i="21" s="1"/>
  <c r="J87" i="1" l="1"/>
  <c r="J88" i="1" s="1"/>
  <c r="K80" i="1"/>
  <c r="L90" i="1"/>
  <c r="L91" i="1" s="1"/>
  <c r="F105" i="1"/>
  <c r="A126" i="21"/>
  <c r="B125" i="21"/>
  <c r="K125" i="21" s="1"/>
  <c r="C125" i="21"/>
  <c r="J89" i="1" l="1"/>
  <c r="J90" i="1" s="1"/>
  <c r="L92" i="1"/>
  <c r="K81" i="1"/>
  <c r="K82" i="1" s="1"/>
  <c r="A127" i="21"/>
  <c r="B126" i="21"/>
  <c r="K126" i="21" s="1"/>
  <c r="C126" i="21"/>
  <c r="J91" i="1" l="1"/>
  <c r="K83" i="1"/>
  <c r="L93" i="1"/>
  <c r="A128" i="21"/>
  <c r="B127" i="21"/>
  <c r="K127" i="21" s="1"/>
  <c r="C127" i="21"/>
  <c r="J92" i="1" l="1"/>
  <c r="J93" i="1" s="1"/>
  <c r="L94" i="1"/>
  <c r="K84" i="1"/>
  <c r="K85" i="1" s="1"/>
  <c r="A129" i="21"/>
  <c r="B128" i="21"/>
  <c r="K128" i="21" s="1"/>
  <c r="C128" i="21"/>
  <c r="J94" i="1" l="1"/>
  <c r="J95" i="1"/>
  <c r="L96" i="1"/>
  <c r="K86" i="1"/>
  <c r="L95" i="1"/>
  <c r="A130" i="21"/>
  <c r="C129" i="21"/>
  <c r="B129" i="21"/>
  <c r="K129" i="21" s="1"/>
  <c r="L97" i="1" l="1"/>
  <c r="L98" i="1" s="1"/>
  <c r="J96" i="1"/>
  <c r="J97" i="1" s="1"/>
  <c r="K87" i="1"/>
  <c r="K88" i="1" s="1"/>
  <c r="A131" i="21"/>
  <c r="B130" i="21"/>
  <c r="K130" i="21" s="1"/>
  <c r="C130" i="21"/>
  <c r="K89" i="1" l="1"/>
  <c r="K90" i="1" s="1"/>
  <c r="J98" i="1"/>
  <c r="J99" i="1" s="1"/>
  <c r="L99" i="1"/>
  <c r="L100" i="1" s="1"/>
  <c r="A132" i="21"/>
  <c r="C131" i="21"/>
  <c r="B131" i="21"/>
  <c r="K131" i="21" s="1"/>
  <c r="J100" i="1" l="1"/>
  <c r="J101" i="1" s="1"/>
  <c r="L101" i="1"/>
  <c r="K91" i="1"/>
  <c r="A133" i="21"/>
  <c r="C132" i="21"/>
  <c r="B132" i="21"/>
  <c r="K132" i="21" s="1"/>
  <c r="J102" i="1" l="1"/>
  <c r="J103" i="1" s="1"/>
  <c r="J104" i="1" s="1"/>
  <c r="J105" i="1" s="1"/>
  <c r="L102" i="1"/>
  <c r="L103" i="1" s="1"/>
  <c r="L104" i="1" s="1"/>
  <c r="L105" i="1" s="1"/>
  <c r="K92" i="1"/>
  <c r="A134" i="21"/>
  <c r="B133" i="21"/>
  <c r="K133" i="21" s="1"/>
  <c r="C133" i="21"/>
  <c r="K93" i="1" l="1"/>
  <c r="A135" i="21"/>
  <c r="B134" i="21"/>
  <c r="K134" i="21" s="1"/>
  <c r="C134" i="21"/>
  <c r="K94" i="1" l="1"/>
  <c r="A136" i="21"/>
  <c r="B135" i="21"/>
  <c r="K135" i="21" s="1"/>
  <c r="C135" i="21"/>
  <c r="K95" i="1" l="1"/>
  <c r="A137" i="21"/>
  <c r="C136" i="21"/>
  <c r="B136" i="21"/>
  <c r="K136" i="21" s="1"/>
  <c r="K96" i="1" l="1"/>
  <c r="A138" i="21"/>
  <c r="B137" i="21"/>
  <c r="K137" i="21" s="1"/>
  <c r="C137" i="21"/>
  <c r="K97" i="1" l="1"/>
  <c r="A139" i="21"/>
  <c r="B138" i="21"/>
  <c r="K138" i="21" s="1"/>
  <c r="C138" i="21"/>
  <c r="K98" i="1" l="1"/>
  <c r="A140" i="21"/>
  <c r="B139" i="21"/>
  <c r="K139" i="21" s="1"/>
  <c r="C139" i="21"/>
  <c r="K99" i="1" l="1"/>
  <c r="A141" i="21"/>
  <c r="B140" i="21"/>
  <c r="K140" i="21" s="1"/>
  <c r="C140" i="21"/>
  <c r="K100" i="1" l="1"/>
  <c r="A142" i="21"/>
  <c r="C141" i="21"/>
  <c r="B141" i="21"/>
  <c r="K141" i="21" s="1"/>
  <c r="K101" i="1" l="1"/>
  <c r="A143" i="21"/>
  <c r="B142" i="21"/>
  <c r="K142" i="21" s="1"/>
  <c r="C142" i="21"/>
  <c r="K102" i="1" l="1"/>
  <c r="K103" i="1" s="1"/>
  <c r="K104" i="1" s="1"/>
  <c r="K105" i="1" s="1"/>
  <c r="L4" i="1"/>
  <c r="A144" i="21"/>
  <c r="B143" i="21"/>
  <c r="K143" i="21" s="1"/>
  <c r="C143" i="21"/>
  <c r="J4" i="1" l="1"/>
  <c r="A145" i="21"/>
  <c r="B144" i="21"/>
  <c r="K144" i="21" s="1"/>
  <c r="C144" i="21"/>
  <c r="A146" i="21" l="1"/>
  <c r="B145" i="21"/>
  <c r="K145" i="21" s="1"/>
  <c r="C145" i="21"/>
  <c r="A147" i="21" l="1"/>
  <c r="B146" i="21"/>
  <c r="K146" i="21" s="1"/>
  <c r="C146" i="21"/>
  <c r="A148" i="21" l="1"/>
  <c r="C147" i="21"/>
  <c r="B147" i="21"/>
  <c r="K147" i="21" s="1"/>
  <c r="A149" i="21" l="1"/>
  <c r="B148" i="21"/>
  <c r="K148" i="21" s="1"/>
  <c r="C148" i="21"/>
  <c r="A150" i="21" l="1"/>
  <c r="C149" i="21"/>
  <c r="B149" i="21"/>
  <c r="K149" i="21" s="1"/>
  <c r="A151" i="21" l="1"/>
  <c r="B150" i="21"/>
  <c r="K150" i="21" s="1"/>
  <c r="C150" i="21"/>
  <c r="A152" i="21" l="1"/>
  <c r="B151" i="21"/>
  <c r="K151" i="21" s="1"/>
  <c r="C151" i="21"/>
  <c r="A153" i="21" l="1"/>
  <c r="C152" i="21"/>
  <c r="B152" i="21"/>
  <c r="K152" i="21" s="1"/>
  <c r="A154" i="21" l="1"/>
  <c r="B153" i="21"/>
  <c r="K153" i="21" s="1"/>
  <c r="C153" i="21"/>
  <c r="A155" i="21" l="1"/>
  <c r="B154" i="21"/>
  <c r="K154" i="21" s="1"/>
  <c r="C154" i="21"/>
  <c r="A156" i="21" l="1"/>
  <c r="C155" i="21"/>
  <c r="B155" i="21"/>
  <c r="K155" i="21" s="1"/>
  <c r="A157" i="21" l="1"/>
  <c r="B156" i="21"/>
  <c r="K156" i="21" s="1"/>
  <c r="C156" i="21"/>
  <c r="A158" i="21" l="1"/>
  <c r="C157" i="21"/>
  <c r="B157" i="21"/>
  <c r="K157" i="21" s="1"/>
  <c r="A159" i="21" l="1"/>
  <c r="B158" i="21"/>
  <c r="K158" i="21" s="1"/>
  <c r="C158" i="21"/>
  <c r="K4" i="1" l="1"/>
  <c r="A160" i="21"/>
  <c r="B159" i="21"/>
  <c r="K159" i="21" s="1"/>
  <c r="C159" i="21"/>
  <c r="A161" i="21" l="1"/>
  <c r="B160" i="21"/>
  <c r="K160" i="21" s="1"/>
  <c r="C160" i="21"/>
  <c r="A162" i="21" l="1"/>
  <c r="B161" i="21"/>
  <c r="K161" i="21" s="1"/>
  <c r="C161" i="21"/>
  <c r="A163" i="21" l="1"/>
  <c r="B162" i="21"/>
  <c r="K162" i="21" s="1"/>
  <c r="C162" i="21"/>
  <c r="A164" i="21" l="1"/>
  <c r="B163" i="21"/>
  <c r="K163" i="21" s="1"/>
  <c r="C163" i="21"/>
  <c r="A165" i="21" l="1"/>
  <c r="C164" i="21"/>
  <c r="B164" i="21"/>
  <c r="K164" i="21" s="1"/>
  <c r="A166" i="21" l="1"/>
  <c r="B165" i="21"/>
  <c r="K165" i="21" s="1"/>
  <c r="C165" i="21"/>
  <c r="A167" i="21" l="1"/>
  <c r="B166" i="21"/>
  <c r="K166" i="21" s="1"/>
  <c r="C166" i="21"/>
  <c r="A168" i="21" l="1"/>
  <c r="B167" i="21"/>
  <c r="K167" i="21" s="1"/>
  <c r="C167" i="21"/>
  <c r="A169" i="21" l="1"/>
  <c r="B168" i="21"/>
  <c r="K168" i="21" s="1"/>
  <c r="C168" i="21"/>
  <c r="A170" i="21" l="1"/>
  <c r="B169" i="21"/>
  <c r="K169" i="21" s="1"/>
  <c r="C169" i="21"/>
  <c r="A171" i="21" l="1"/>
  <c r="B170" i="21"/>
  <c r="K170" i="21" s="1"/>
  <c r="C170" i="21"/>
  <c r="A172" i="21" l="1"/>
  <c r="C171" i="21"/>
  <c r="B171" i="21"/>
  <c r="K171" i="21" s="1"/>
  <c r="A173" i="21" l="1"/>
  <c r="B172" i="21"/>
  <c r="K172" i="21" s="1"/>
  <c r="C172" i="21"/>
  <c r="A174" i="21" l="1"/>
  <c r="C173" i="21"/>
  <c r="B173" i="21"/>
  <c r="K173" i="21" s="1"/>
  <c r="A175" i="21" l="1"/>
  <c r="B174" i="21"/>
  <c r="K174" i="21" s="1"/>
  <c r="C174" i="21"/>
  <c r="A176" i="21" l="1"/>
  <c r="B175" i="21"/>
  <c r="K175" i="21" s="1"/>
  <c r="C175" i="21"/>
  <c r="A177" i="21" l="1"/>
  <c r="C176" i="21"/>
  <c r="B176" i="21"/>
  <c r="K176" i="21" s="1"/>
  <c r="A178" i="21" l="1"/>
  <c r="B177" i="21"/>
  <c r="K177" i="21" s="1"/>
  <c r="C177" i="21"/>
  <c r="A179" i="21" l="1"/>
  <c r="B178" i="21"/>
  <c r="K178" i="21" s="1"/>
  <c r="C178" i="21"/>
  <c r="A180" i="21" l="1"/>
  <c r="B179" i="21"/>
  <c r="K179" i="21" s="1"/>
  <c r="C179" i="21"/>
  <c r="A181" i="21" l="1"/>
  <c r="B180" i="21"/>
  <c r="K180" i="21" s="1"/>
  <c r="C180" i="21"/>
  <c r="A182" i="21" l="1"/>
  <c r="C181" i="21"/>
  <c r="B181" i="21"/>
  <c r="K181" i="21" s="1"/>
  <c r="A183" i="21" l="1"/>
  <c r="B182" i="21"/>
  <c r="K182" i="21" s="1"/>
  <c r="C182" i="21"/>
  <c r="A184" i="21" l="1"/>
  <c r="B183" i="21"/>
  <c r="K183" i="21" s="1"/>
  <c r="C183" i="21"/>
  <c r="A185" i="21" l="1"/>
  <c r="B184" i="21"/>
  <c r="K184" i="21" s="1"/>
  <c r="C184" i="21"/>
  <c r="A186" i="21" l="1"/>
  <c r="B185" i="21"/>
  <c r="K185" i="21" s="1"/>
  <c r="C185" i="21"/>
  <c r="A187" i="21" l="1"/>
  <c r="B186" i="21"/>
  <c r="K186" i="21" s="1"/>
  <c r="C186" i="21"/>
  <c r="A188" i="21" l="1"/>
  <c r="C187" i="21"/>
  <c r="B187" i="21"/>
  <c r="K187" i="21" s="1"/>
  <c r="A189" i="21" l="1"/>
  <c r="B188" i="21"/>
  <c r="K188" i="21" s="1"/>
  <c r="C188" i="21"/>
  <c r="A190" i="21" l="1"/>
  <c r="B189" i="21"/>
  <c r="K189" i="21" s="1"/>
  <c r="C189" i="21"/>
  <c r="A191" i="21" l="1"/>
  <c r="B190" i="21"/>
  <c r="K190" i="21" s="1"/>
  <c r="C190" i="21"/>
  <c r="A192" i="21" l="1"/>
  <c r="B191" i="21"/>
  <c r="K191" i="21" s="1"/>
  <c r="C191" i="21"/>
  <c r="A193" i="21" l="1"/>
  <c r="B192" i="21"/>
  <c r="K192" i="21" s="1"/>
  <c r="C192" i="21"/>
  <c r="A194" i="21" l="1"/>
  <c r="B193" i="21"/>
  <c r="K193" i="21" s="1"/>
  <c r="C193" i="21"/>
  <c r="A195" i="21" l="1"/>
  <c r="B194" i="21"/>
  <c r="K194" i="21" s="1"/>
  <c r="C194" i="21"/>
  <c r="A196" i="21" l="1"/>
  <c r="B195" i="21"/>
  <c r="K195" i="21" s="1"/>
  <c r="C195" i="21"/>
  <c r="A197" i="21" l="1"/>
  <c r="C196" i="21"/>
  <c r="B196" i="21"/>
  <c r="K196" i="21" s="1"/>
  <c r="A198" i="21" l="1"/>
  <c r="C197" i="21"/>
  <c r="B197" i="21"/>
  <c r="K197" i="21" s="1"/>
  <c r="A199" i="21" l="1"/>
  <c r="B198" i="21"/>
  <c r="K198" i="21" s="1"/>
  <c r="C198" i="21"/>
  <c r="A200" i="21" l="1"/>
  <c r="C199" i="21"/>
  <c r="B199" i="21"/>
  <c r="K199" i="21" s="1"/>
  <c r="A201" i="21" l="1"/>
  <c r="B200" i="21"/>
  <c r="K200" i="21" s="1"/>
  <c r="C200" i="21"/>
  <c r="A202" i="21" l="1"/>
  <c r="B201" i="21"/>
  <c r="K201" i="21" s="1"/>
  <c r="C201" i="21"/>
  <c r="A203" i="21" l="1"/>
  <c r="B202" i="21"/>
  <c r="K202" i="21" s="1"/>
  <c r="C202" i="21"/>
  <c r="A204" i="21" l="1"/>
  <c r="B203" i="21"/>
  <c r="K203" i="21" s="1"/>
  <c r="C203" i="21"/>
  <c r="A205" i="21" l="1"/>
  <c r="C204" i="21"/>
  <c r="B204" i="21"/>
  <c r="K204" i="21" s="1"/>
  <c r="A206" i="21" l="1"/>
  <c r="C205" i="21"/>
  <c r="B205" i="21"/>
  <c r="K205" i="21" s="1"/>
  <c r="A207" i="21" l="1"/>
  <c r="B206" i="21"/>
  <c r="K206" i="21" s="1"/>
  <c r="C206" i="21"/>
  <c r="A208" i="21" l="1"/>
  <c r="B207" i="21"/>
  <c r="K207" i="21" s="1"/>
  <c r="C207" i="21"/>
  <c r="A209" i="21" l="1"/>
  <c r="B208" i="21"/>
  <c r="K208" i="21" s="1"/>
  <c r="C208" i="21"/>
  <c r="A210" i="21" l="1"/>
  <c r="C209" i="21"/>
  <c r="B209" i="21"/>
  <c r="K209" i="21" s="1"/>
  <c r="A211" i="21" l="1"/>
  <c r="B210" i="21"/>
  <c r="K210" i="21" s="1"/>
  <c r="C210" i="21"/>
  <c r="A212" i="21" l="1"/>
  <c r="B211" i="21"/>
  <c r="K211" i="21" s="1"/>
  <c r="C211" i="21"/>
  <c r="A213" i="21" l="1"/>
  <c r="B212" i="21"/>
  <c r="K212" i="21" s="1"/>
  <c r="C212" i="21"/>
  <c r="A214" i="21" l="1"/>
  <c r="B213" i="21"/>
  <c r="K213" i="21" s="1"/>
  <c r="C213" i="21"/>
  <c r="A215" i="21" l="1"/>
  <c r="B214" i="21"/>
  <c r="K214" i="21" s="1"/>
  <c r="C214" i="21"/>
  <c r="A216" i="21" l="1"/>
  <c r="B215" i="21"/>
  <c r="K215" i="21" s="1"/>
  <c r="C215" i="21"/>
  <c r="A217" i="21" l="1"/>
  <c r="B216" i="21"/>
  <c r="K216" i="21" s="1"/>
  <c r="C216" i="21"/>
  <c r="A218" i="21" l="1"/>
  <c r="B217" i="21"/>
  <c r="K217" i="21" s="1"/>
  <c r="C217" i="21"/>
  <c r="A219" i="21" l="1"/>
  <c r="B218" i="21"/>
  <c r="K218" i="21" s="1"/>
  <c r="C218" i="21"/>
  <c r="A220" i="21" l="1"/>
  <c r="C219" i="21"/>
  <c r="B219" i="21"/>
  <c r="K219" i="21" s="1"/>
  <c r="A221" i="21" l="1"/>
  <c r="C220" i="21"/>
  <c r="B220" i="21"/>
  <c r="K220" i="21" s="1"/>
  <c r="A222" i="21" l="1"/>
  <c r="B221" i="21"/>
  <c r="K221" i="21" s="1"/>
  <c r="C221" i="21"/>
  <c r="A223" i="21" l="1"/>
  <c r="B222" i="21"/>
  <c r="K222" i="21" s="1"/>
  <c r="C222" i="21"/>
  <c r="A224" i="21" l="1"/>
  <c r="C223" i="21"/>
  <c r="B223" i="21"/>
  <c r="K223" i="21" s="1"/>
  <c r="A225" i="21" l="1"/>
  <c r="B224" i="21"/>
  <c r="K224" i="21" s="1"/>
  <c r="C224" i="21"/>
  <c r="A226" i="21" l="1"/>
  <c r="C225" i="21"/>
  <c r="B225" i="21"/>
  <c r="K225" i="21" s="1"/>
  <c r="A227" i="21" l="1"/>
  <c r="B226" i="21"/>
  <c r="K226" i="21" s="1"/>
  <c r="C226" i="21"/>
  <c r="A228" i="21" l="1"/>
  <c r="B227" i="21"/>
  <c r="K227" i="21" s="1"/>
  <c r="C227" i="21"/>
  <c r="A229" i="21" l="1"/>
  <c r="C228" i="21"/>
  <c r="B228" i="21"/>
  <c r="K228" i="21" s="1"/>
  <c r="A230" i="21" l="1"/>
  <c r="B229" i="21"/>
  <c r="K229" i="21" s="1"/>
  <c r="C229" i="21"/>
  <c r="A231" i="21" l="1"/>
  <c r="B230" i="21"/>
  <c r="K230" i="21" s="1"/>
  <c r="C230" i="21"/>
  <c r="A232" i="21" l="1"/>
  <c r="B231" i="21"/>
  <c r="K231" i="21" s="1"/>
  <c r="C231" i="21"/>
  <c r="A233" i="21" l="1"/>
  <c r="B232" i="21"/>
  <c r="K232" i="21" s="1"/>
  <c r="C232" i="21"/>
  <c r="A234" i="21" l="1"/>
  <c r="B233" i="21"/>
  <c r="K233" i="21" s="1"/>
  <c r="C233" i="21"/>
  <c r="A235" i="21" l="1"/>
  <c r="B234" i="21"/>
  <c r="K234" i="21" s="1"/>
  <c r="C234" i="21"/>
  <c r="A236" i="21" l="1"/>
  <c r="B235" i="21"/>
  <c r="K235" i="21" s="1"/>
  <c r="C235" i="21"/>
  <c r="A237" i="21" l="1"/>
  <c r="B236" i="21"/>
  <c r="K236" i="21" s="1"/>
  <c r="C236" i="21"/>
  <c r="A238" i="21" l="1"/>
  <c r="C237" i="21"/>
  <c r="B237" i="21"/>
  <c r="K237" i="21" s="1"/>
  <c r="A239" i="21" l="1"/>
  <c r="B238" i="21"/>
  <c r="K238" i="21" s="1"/>
  <c r="C238" i="21"/>
  <c r="A240" i="21" l="1"/>
  <c r="C239" i="21"/>
  <c r="B239" i="21"/>
  <c r="K239" i="21" s="1"/>
  <c r="A241" i="21" l="1"/>
  <c r="B240" i="21"/>
  <c r="K240" i="21" s="1"/>
  <c r="C240" i="21"/>
  <c r="A242" i="21" l="1"/>
  <c r="B241" i="21"/>
  <c r="K241" i="21" s="1"/>
  <c r="C241" i="21"/>
  <c r="A243" i="21" l="1"/>
  <c r="B242" i="21"/>
  <c r="K242" i="21" s="1"/>
  <c r="C242" i="21"/>
  <c r="A244" i="21" l="1"/>
  <c r="B243" i="21"/>
  <c r="K243" i="21" s="1"/>
  <c r="C243" i="21"/>
  <c r="A245" i="21" l="1"/>
  <c r="C244" i="21"/>
  <c r="B244" i="21"/>
  <c r="K244" i="21" s="1"/>
  <c r="A246" i="21" l="1"/>
  <c r="B245" i="21"/>
  <c r="K245" i="21" s="1"/>
  <c r="C245" i="21"/>
  <c r="A247" i="21" l="1"/>
  <c r="B246" i="21"/>
  <c r="K246" i="21" s="1"/>
  <c r="C246" i="21"/>
  <c r="A248" i="21" l="1"/>
  <c r="B247" i="21"/>
  <c r="K247" i="21" s="1"/>
  <c r="C247" i="21"/>
  <c r="A249" i="21" l="1"/>
  <c r="B248" i="21"/>
  <c r="K248" i="21" s="1"/>
  <c r="C248" i="21"/>
  <c r="A250" i="21" l="1"/>
  <c r="C249" i="21"/>
  <c r="B249" i="21"/>
  <c r="K249" i="21" s="1"/>
  <c r="A251" i="21" l="1"/>
  <c r="B250" i="21"/>
  <c r="K250" i="21" s="1"/>
  <c r="C250" i="21"/>
  <c r="A252" i="21" l="1"/>
  <c r="C251" i="21"/>
  <c r="B251" i="21"/>
  <c r="K251" i="21" s="1"/>
  <c r="A253" i="21" l="1"/>
  <c r="B252" i="21"/>
  <c r="K252" i="21" s="1"/>
  <c r="C252" i="21"/>
  <c r="A254" i="21" l="1"/>
  <c r="B253" i="21"/>
  <c r="K253" i="21" s="1"/>
  <c r="C253" i="21"/>
  <c r="A255" i="21" l="1"/>
  <c r="B254" i="21"/>
  <c r="K254" i="21" s="1"/>
  <c r="C254" i="21"/>
  <c r="A256" i="21" l="1"/>
  <c r="B255" i="21"/>
  <c r="K255" i="21" s="1"/>
  <c r="C255" i="21"/>
  <c r="A257" i="21" l="1"/>
  <c r="B256" i="21"/>
  <c r="K256" i="21" s="1"/>
  <c r="C256" i="21"/>
  <c r="A258" i="21" l="1"/>
  <c r="B257" i="21"/>
  <c r="K257" i="21" s="1"/>
  <c r="C257" i="21"/>
  <c r="A259" i="21" l="1"/>
  <c r="B258" i="21"/>
  <c r="K258" i="21" s="1"/>
  <c r="C258" i="21"/>
  <c r="A260" i="21" l="1"/>
  <c r="B259" i="21"/>
  <c r="K259" i="21" s="1"/>
  <c r="C259" i="21"/>
  <c r="A261" i="21" l="1"/>
  <c r="C260" i="21"/>
  <c r="B260" i="21"/>
  <c r="K260" i="21" s="1"/>
  <c r="A262" i="21" l="1"/>
  <c r="B261" i="21"/>
  <c r="K261" i="21" s="1"/>
  <c r="C261" i="21"/>
  <c r="A263" i="21" l="1"/>
  <c r="B262" i="21"/>
  <c r="K262" i="21" s="1"/>
  <c r="C262" i="21"/>
  <c r="A264" i="21" l="1"/>
  <c r="B263" i="21"/>
  <c r="K263" i="21" s="1"/>
  <c r="C263" i="21"/>
  <c r="A265" i="21" l="1"/>
  <c r="C264" i="21"/>
  <c r="B264" i="21"/>
  <c r="K264" i="21" s="1"/>
  <c r="A266" i="21" l="1"/>
  <c r="B265" i="21"/>
  <c r="K265" i="21" s="1"/>
  <c r="C265" i="21"/>
  <c r="A267" i="21" l="1"/>
  <c r="B266" i="21"/>
  <c r="K266" i="21" s="1"/>
  <c r="C266" i="21"/>
  <c r="A268" i="21" l="1"/>
  <c r="C267" i="21"/>
  <c r="B267" i="21"/>
  <c r="K267" i="21" s="1"/>
  <c r="A269" i="21" l="1"/>
  <c r="B268" i="21"/>
  <c r="K268" i="21" s="1"/>
  <c r="C268" i="21"/>
  <c r="A270" i="21" l="1"/>
  <c r="C269" i="21"/>
  <c r="B269" i="21"/>
  <c r="K269" i="21" s="1"/>
  <c r="A271" i="21" l="1"/>
  <c r="B270" i="21"/>
  <c r="K270" i="21" s="1"/>
  <c r="C270" i="21"/>
  <c r="A272" i="21" l="1"/>
  <c r="B271" i="21"/>
  <c r="K271" i="21" s="1"/>
  <c r="C271" i="21"/>
  <c r="A273" i="21" l="1"/>
  <c r="C272" i="21"/>
  <c r="B272" i="21"/>
  <c r="K272" i="21" s="1"/>
  <c r="A274" i="21" l="1"/>
  <c r="B273" i="21"/>
  <c r="K273" i="21" s="1"/>
  <c r="C273" i="21"/>
  <c r="A275" i="21" l="1"/>
  <c r="B274" i="21"/>
  <c r="K274" i="21" s="1"/>
  <c r="C274" i="21"/>
  <c r="A276" i="21" l="1"/>
  <c r="C275" i="21"/>
  <c r="B275" i="21"/>
  <c r="K275" i="21" s="1"/>
  <c r="A277" i="21" l="1"/>
  <c r="B276" i="21"/>
  <c r="K276" i="21" s="1"/>
  <c r="C276" i="21"/>
  <c r="A278" i="21" l="1"/>
  <c r="B277" i="21"/>
  <c r="K277" i="21" s="1"/>
  <c r="C277" i="21"/>
  <c r="A279" i="21" l="1"/>
  <c r="B278" i="21"/>
  <c r="K278" i="21" s="1"/>
  <c r="C278" i="21"/>
  <c r="A280" i="21" l="1"/>
  <c r="C279" i="21"/>
  <c r="B279" i="21"/>
  <c r="K279" i="21" s="1"/>
  <c r="A281" i="21" l="1"/>
  <c r="B280" i="21"/>
  <c r="K280" i="21" s="1"/>
  <c r="C280" i="21"/>
  <c r="A282" i="21" l="1"/>
  <c r="C281" i="21"/>
  <c r="B281" i="21"/>
  <c r="K281" i="21" s="1"/>
  <c r="A283" i="21" l="1"/>
  <c r="B282" i="21"/>
  <c r="K282" i="21" s="1"/>
  <c r="C282" i="21"/>
  <c r="A284" i="21" l="1"/>
  <c r="B283" i="21"/>
  <c r="K283" i="21" s="1"/>
  <c r="C283" i="21"/>
  <c r="A285" i="21" l="1"/>
  <c r="C284" i="21"/>
  <c r="B284" i="21"/>
  <c r="K284" i="21" s="1"/>
  <c r="A286" i="21" l="1"/>
  <c r="B285" i="21"/>
  <c r="K285" i="21" s="1"/>
  <c r="C285" i="21"/>
  <c r="A287" i="21" l="1"/>
  <c r="B286" i="21"/>
  <c r="K286" i="21" s="1"/>
  <c r="C286" i="21"/>
  <c r="A288" i="21" l="1"/>
  <c r="B287" i="21"/>
  <c r="K287" i="21" s="1"/>
  <c r="C287" i="21"/>
  <c r="A289" i="21" l="1"/>
  <c r="B288" i="21"/>
  <c r="K288" i="21" s="1"/>
  <c r="C288" i="21"/>
  <c r="A290" i="21" l="1"/>
  <c r="B289" i="21"/>
  <c r="K289" i="21" s="1"/>
  <c r="C289" i="21"/>
  <c r="A291" i="21" l="1"/>
  <c r="B290" i="21"/>
  <c r="K290" i="21" s="1"/>
  <c r="C290" i="21"/>
  <c r="A292" i="21" l="1"/>
  <c r="B291" i="21"/>
  <c r="K291" i="21" s="1"/>
  <c r="C291" i="21"/>
  <c r="A293" i="21" l="1"/>
  <c r="B292" i="21"/>
  <c r="K292" i="21" s="1"/>
  <c r="C292" i="21"/>
  <c r="A294" i="21" l="1"/>
  <c r="C293" i="21"/>
  <c r="B293" i="21"/>
  <c r="K293" i="21" s="1"/>
  <c r="A295" i="21" l="1"/>
  <c r="B294" i="21"/>
  <c r="K294" i="21" s="1"/>
  <c r="C294" i="21"/>
  <c r="A296" i="21" l="1"/>
  <c r="C295" i="21"/>
  <c r="B295" i="21"/>
  <c r="K295" i="21" s="1"/>
  <c r="A297" i="21" l="1"/>
  <c r="B296" i="21"/>
  <c r="K296" i="21" s="1"/>
  <c r="C296" i="21"/>
  <c r="A298" i="21" l="1"/>
  <c r="B297" i="21"/>
  <c r="K297" i="21" s="1"/>
  <c r="C297" i="21"/>
  <c r="A299" i="21" l="1"/>
  <c r="B298" i="21"/>
  <c r="K298" i="21" s="1"/>
  <c r="C298" i="21"/>
  <c r="A300" i="21" l="1"/>
  <c r="B299" i="21"/>
  <c r="K299" i="21" s="1"/>
  <c r="C299" i="21"/>
  <c r="A301" i="21" l="1"/>
  <c r="B300" i="21"/>
  <c r="K300" i="21" s="1"/>
  <c r="C300" i="21"/>
  <c r="A302" i="21" l="1"/>
  <c r="B301" i="21"/>
  <c r="K301" i="21" s="1"/>
  <c r="C301" i="21"/>
  <c r="A303" i="21" l="1"/>
  <c r="B302" i="21"/>
  <c r="K302" i="21" s="1"/>
  <c r="C302" i="21"/>
  <c r="A304" i="21" l="1"/>
  <c r="B303" i="21"/>
  <c r="K303" i="21" s="1"/>
  <c r="C303" i="21"/>
  <c r="A305" i="21" l="1"/>
  <c r="C304" i="21"/>
  <c r="B304" i="21"/>
  <c r="K304" i="21" s="1"/>
  <c r="A306" i="21" l="1"/>
  <c r="B305" i="21"/>
  <c r="K305" i="21" s="1"/>
  <c r="C305" i="21"/>
  <c r="A307" i="21" l="1"/>
  <c r="B306" i="21"/>
  <c r="K306" i="21" s="1"/>
  <c r="C306" i="21"/>
  <c r="A308" i="21" l="1"/>
  <c r="C307" i="21"/>
  <c r="B307" i="21"/>
  <c r="K307" i="21" s="1"/>
  <c r="A309" i="21" l="1"/>
  <c r="C308" i="21"/>
  <c r="B308" i="21"/>
  <c r="K308" i="21" s="1"/>
  <c r="A310" i="21" l="1"/>
  <c r="B309" i="21"/>
  <c r="K309" i="21" s="1"/>
  <c r="C309" i="21"/>
  <c r="A311" i="21" l="1"/>
  <c r="B310" i="21"/>
  <c r="K310" i="21" s="1"/>
  <c r="C310" i="21"/>
  <c r="A312" i="21" l="1"/>
  <c r="C311" i="21"/>
  <c r="B311" i="21"/>
  <c r="K311" i="21" s="1"/>
  <c r="A313" i="21" l="1"/>
  <c r="B312" i="21"/>
  <c r="K312" i="21" s="1"/>
  <c r="C312" i="21"/>
  <c r="A314" i="21" l="1"/>
  <c r="C313" i="21"/>
  <c r="B313" i="21"/>
  <c r="K313" i="21" s="1"/>
  <c r="A315" i="21" l="1"/>
  <c r="B314" i="21"/>
  <c r="K314" i="21" s="1"/>
  <c r="C314" i="21"/>
  <c r="A316" i="21" l="1"/>
  <c r="B315" i="21"/>
  <c r="K315" i="21" s="1"/>
  <c r="C315" i="21"/>
  <c r="A317" i="21" l="1"/>
  <c r="C316" i="21"/>
  <c r="B316" i="21"/>
  <c r="K316" i="21" s="1"/>
  <c r="A318" i="21" l="1"/>
  <c r="B317" i="21"/>
  <c r="K317" i="21" s="1"/>
  <c r="C317" i="21"/>
  <c r="A319" i="21" l="1"/>
  <c r="B318" i="21"/>
  <c r="K318" i="21" s="1"/>
  <c r="C318" i="21"/>
  <c r="A320" i="21" l="1"/>
  <c r="B319" i="21"/>
  <c r="K319" i="21" s="1"/>
  <c r="C319" i="21"/>
  <c r="A321" i="21" l="1"/>
  <c r="B320" i="21"/>
  <c r="K320" i="21" s="1"/>
  <c r="C320" i="21"/>
  <c r="A322" i="21" l="1"/>
  <c r="B321" i="21"/>
  <c r="K321" i="21" s="1"/>
  <c r="C321" i="21"/>
  <c r="A323" i="21" l="1"/>
  <c r="B322" i="21"/>
  <c r="K322" i="21" s="1"/>
  <c r="C322" i="21"/>
  <c r="A324" i="21" l="1"/>
  <c r="B323" i="21"/>
  <c r="K323" i="21" s="1"/>
  <c r="C323" i="21"/>
  <c r="A325" i="21" l="1"/>
  <c r="B324" i="21"/>
  <c r="K324" i="21" s="1"/>
  <c r="C324" i="21"/>
  <c r="A326" i="21" l="1"/>
  <c r="C325" i="21"/>
  <c r="B325" i="21"/>
  <c r="K325" i="21" s="1"/>
  <c r="A327" i="21" l="1"/>
  <c r="B326" i="21"/>
  <c r="K326" i="21" s="1"/>
  <c r="C326" i="21"/>
  <c r="A328" i="21" l="1"/>
  <c r="C327" i="21"/>
  <c r="B327" i="21"/>
  <c r="K327" i="21" s="1"/>
  <c r="A329" i="21" l="1"/>
  <c r="B328" i="21"/>
  <c r="K328" i="21" s="1"/>
  <c r="C328" i="21"/>
  <c r="A330" i="21" l="1"/>
  <c r="B329" i="21"/>
  <c r="K329" i="21" s="1"/>
  <c r="C329" i="21"/>
  <c r="A331" i="21" l="1"/>
  <c r="B330" i="21"/>
  <c r="K330" i="21" s="1"/>
  <c r="C330" i="21"/>
  <c r="A332" i="21" l="1"/>
  <c r="B331" i="21"/>
  <c r="K331" i="21" s="1"/>
  <c r="C331" i="21"/>
  <c r="A333" i="21" l="1"/>
  <c r="B332" i="21"/>
  <c r="K332" i="21" s="1"/>
  <c r="C332" i="21"/>
  <c r="A334" i="21" l="1"/>
  <c r="C333" i="21"/>
  <c r="B333" i="21"/>
  <c r="K333" i="21" s="1"/>
  <c r="A335" i="21" l="1"/>
  <c r="B334" i="21"/>
  <c r="K334" i="21" s="1"/>
  <c r="C334" i="21"/>
  <c r="A336" i="21" l="1"/>
  <c r="B335" i="21"/>
  <c r="K335" i="21" s="1"/>
  <c r="C335" i="21"/>
  <c r="A337" i="21" l="1"/>
  <c r="C336" i="21"/>
  <c r="B336" i="21"/>
  <c r="K336" i="21" s="1"/>
  <c r="A338" i="21" l="1"/>
  <c r="B337" i="21"/>
  <c r="K337" i="21" s="1"/>
  <c r="C337" i="21"/>
  <c r="A339" i="21" l="1"/>
  <c r="B338" i="21"/>
  <c r="K338" i="21" s="1"/>
  <c r="C338" i="21"/>
  <c r="A340" i="21" l="1"/>
  <c r="C339" i="21"/>
  <c r="B339" i="21"/>
  <c r="K339" i="21" s="1"/>
  <c r="A341" i="21" l="1"/>
  <c r="C340" i="21"/>
  <c r="B340" i="21"/>
  <c r="K340" i="21" s="1"/>
  <c r="A342" i="21" l="1"/>
  <c r="B341" i="21"/>
  <c r="K341" i="21" s="1"/>
  <c r="C341" i="21"/>
  <c r="A343" i="21" l="1"/>
  <c r="B342" i="21"/>
  <c r="K342" i="21" s="1"/>
  <c r="C342" i="21"/>
  <c r="A344" i="21" l="1"/>
  <c r="B343" i="21"/>
  <c r="K343" i="21" s="1"/>
  <c r="C343" i="21"/>
  <c r="A345" i="21" l="1"/>
  <c r="B344" i="21"/>
  <c r="K344" i="21" s="1"/>
  <c r="C344" i="21"/>
  <c r="A346" i="21" l="1"/>
  <c r="C345" i="21"/>
  <c r="B345" i="21"/>
  <c r="K345" i="21" s="1"/>
  <c r="A347" i="21" l="1"/>
  <c r="B346" i="21"/>
  <c r="K346" i="21" s="1"/>
  <c r="C346" i="21"/>
  <c r="A348" i="21" l="1"/>
  <c r="B347" i="21"/>
  <c r="K347" i="21" s="1"/>
  <c r="C347" i="21"/>
  <c r="A349" i="21" l="1"/>
  <c r="C348" i="21"/>
  <c r="B348" i="21"/>
  <c r="K348" i="21" s="1"/>
  <c r="A350" i="21" l="1"/>
  <c r="B349" i="21"/>
  <c r="K349" i="21" s="1"/>
  <c r="C349" i="21"/>
  <c r="A351" i="21" l="1"/>
  <c r="B350" i="21"/>
  <c r="K350" i="21" s="1"/>
  <c r="C350" i="21"/>
  <c r="A352" i="21" l="1"/>
  <c r="B351" i="21"/>
  <c r="K351" i="21" s="1"/>
  <c r="C351" i="21"/>
  <c r="A353" i="21" l="1"/>
  <c r="C352" i="21"/>
  <c r="B352" i="21"/>
  <c r="K352" i="21" s="1"/>
  <c r="A354" i="21" l="1"/>
  <c r="B353" i="21"/>
  <c r="K353" i="21" s="1"/>
  <c r="C353" i="21"/>
  <c r="A355" i="21" l="1"/>
  <c r="B354" i="21"/>
  <c r="K354" i="21" s="1"/>
  <c r="C354" i="21"/>
  <c r="A356" i="21" l="1"/>
  <c r="B355" i="21"/>
  <c r="K355" i="21" s="1"/>
  <c r="C355" i="21"/>
  <c r="A357" i="21" l="1"/>
  <c r="B356" i="21"/>
  <c r="K356" i="21" s="1"/>
  <c r="C356" i="21"/>
  <c r="A358" i="21" l="1"/>
  <c r="C357" i="21"/>
  <c r="B357" i="21"/>
  <c r="K357" i="21" s="1"/>
  <c r="A359" i="21" l="1"/>
  <c r="B358" i="21"/>
  <c r="K358" i="21" s="1"/>
  <c r="C358" i="21"/>
  <c r="A360" i="21" l="1"/>
  <c r="C359" i="21"/>
  <c r="B359" i="21"/>
  <c r="K359" i="21" s="1"/>
  <c r="A361" i="21" l="1"/>
  <c r="B360" i="21"/>
  <c r="K360" i="21" s="1"/>
  <c r="C360" i="21"/>
  <c r="A362" i="21" l="1"/>
  <c r="B361" i="21"/>
  <c r="K361" i="21" s="1"/>
  <c r="C361" i="21"/>
  <c r="A363" i="21" l="1"/>
  <c r="B362" i="21"/>
  <c r="K362" i="21" s="1"/>
  <c r="C362" i="21"/>
  <c r="A364" i="21" l="1"/>
  <c r="B363" i="21"/>
  <c r="K363" i="21" s="1"/>
  <c r="C363" i="21"/>
  <c r="A365" i="21" l="1"/>
  <c r="B364" i="21"/>
  <c r="K364" i="21" s="1"/>
  <c r="C364" i="21"/>
  <c r="A366" i="21" l="1"/>
  <c r="B365" i="21"/>
  <c r="K365" i="21" s="1"/>
  <c r="C365" i="21"/>
  <c r="A367" i="21" l="1"/>
  <c r="B366" i="21"/>
  <c r="K366" i="21" s="1"/>
  <c r="C366" i="21"/>
  <c r="A368" i="21" l="1"/>
  <c r="B367" i="21"/>
  <c r="K367" i="21" s="1"/>
  <c r="C367" i="21"/>
  <c r="A369" i="21" l="1"/>
  <c r="C368" i="21"/>
  <c r="B368" i="21"/>
  <c r="K368" i="21" s="1"/>
  <c r="A370" i="21" l="1"/>
  <c r="B369" i="21"/>
  <c r="K369" i="21" s="1"/>
  <c r="C369" i="21"/>
  <c r="A371" i="21" l="1"/>
  <c r="B370" i="21"/>
  <c r="K370" i="21" s="1"/>
  <c r="C370" i="21"/>
  <c r="A372" i="21" l="1"/>
  <c r="C371" i="21"/>
  <c r="B371" i="21"/>
  <c r="K371" i="21" s="1"/>
  <c r="A373" i="21" l="1"/>
  <c r="B372" i="21"/>
  <c r="K372" i="21" s="1"/>
  <c r="C372" i="21"/>
  <c r="A374" i="21" l="1"/>
  <c r="B373" i="21"/>
  <c r="K373" i="21" s="1"/>
  <c r="C373" i="21"/>
  <c r="A375" i="21" l="1"/>
  <c r="B374" i="21"/>
  <c r="K374" i="21" s="1"/>
  <c r="C374" i="21"/>
  <c r="A376" i="21" l="1"/>
  <c r="B375" i="21"/>
  <c r="K375" i="21" s="1"/>
  <c r="C375" i="21"/>
  <c r="A377" i="21" l="1"/>
  <c r="B376" i="21"/>
  <c r="K376" i="21" s="1"/>
  <c r="C376" i="21"/>
  <c r="A378" i="21" l="1"/>
  <c r="C377" i="21"/>
  <c r="B377" i="21"/>
  <c r="K377" i="21" s="1"/>
  <c r="A379" i="21" l="1"/>
  <c r="B378" i="21"/>
  <c r="K378" i="21" s="1"/>
  <c r="C378" i="21"/>
  <c r="A380" i="21" l="1"/>
  <c r="B379" i="21"/>
  <c r="K379" i="21" s="1"/>
  <c r="C379" i="21"/>
  <c r="A381" i="21" l="1"/>
  <c r="B380" i="21"/>
  <c r="K380" i="21" s="1"/>
  <c r="C380" i="21"/>
  <c r="A382" i="21" l="1"/>
  <c r="C381" i="21"/>
  <c r="B381" i="21"/>
  <c r="K381" i="21" s="1"/>
  <c r="A383" i="21" l="1"/>
  <c r="B382" i="21"/>
  <c r="K382" i="21" s="1"/>
  <c r="C382" i="21"/>
  <c r="A384" i="21" l="1"/>
  <c r="C383" i="21"/>
  <c r="B383" i="21"/>
  <c r="K383" i="21" s="1"/>
  <c r="A385" i="21" l="1"/>
  <c r="B384" i="21"/>
  <c r="K384" i="21" s="1"/>
  <c r="C384" i="21"/>
  <c r="A386" i="21" l="1"/>
  <c r="C385" i="21"/>
  <c r="B385" i="21"/>
  <c r="K385" i="21" s="1"/>
  <c r="A387" i="21" l="1"/>
  <c r="B386" i="21"/>
  <c r="K386" i="21" s="1"/>
  <c r="C386" i="21"/>
  <c r="A388" i="21" l="1"/>
  <c r="B387" i="21"/>
  <c r="K387" i="21" s="1"/>
  <c r="C387" i="21"/>
  <c r="A389" i="21" l="1"/>
  <c r="B388" i="21"/>
  <c r="K388" i="21" s="1"/>
  <c r="C388" i="21"/>
  <c r="A390" i="21" l="1"/>
  <c r="C389" i="21"/>
  <c r="B389" i="21"/>
  <c r="K389" i="21" s="1"/>
  <c r="A391" i="21" l="1"/>
  <c r="B390" i="21"/>
  <c r="K390" i="21" s="1"/>
  <c r="C390" i="21"/>
  <c r="A392" i="21" l="1"/>
  <c r="B391" i="21"/>
  <c r="K391" i="21" s="1"/>
  <c r="C391" i="21"/>
  <c r="A393" i="21" l="1"/>
  <c r="B392" i="21"/>
  <c r="K392" i="21" s="1"/>
  <c r="C392" i="21"/>
  <c r="A394" i="21" l="1"/>
  <c r="C393" i="21"/>
  <c r="B393" i="21"/>
  <c r="K393" i="21" s="1"/>
  <c r="A395" i="21" l="1"/>
  <c r="B394" i="21"/>
  <c r="K394" i="21" s="1"/>
  <c r="C394" i="21"/>
  <c r="A396" i="21" l="1"/>
  <c r="C395" i="21"/>
  <c r="B395" i="21"/>
  <c r="K395" i="21" s="1"/>
  <c r="A397" i="21" l="1"/>
  <c r="B396" i="21"/>
  <c r="K396" i="21" s="1"/>
  <c r="C396" i="21"/>
  <c r="A398" i="21" l="1"/>
  <c r="C397" i="21"/>
  <c r="B397" i="21"/>
  <c r="K397" i="21" s="1"/>
  <c r="A399" i="21" l="1"/>
  <c r="B398" i="21"/>
  <c r="K398" i="21" s="1"/>
  <c r="C398" i="21"/>
  <c r="A400" i="21" l="1"/>
  <c r="B399" i="21"/>
  <c r="K399" i="21" s="1"/>
  <c r="C399" i="21"/>
  <c r="A401" i="21" l="1"/>
  <c r="B400" i="21"/>
  <c r="K400" i="21" s="1"/>
  <c r="C400" i="21"/>
  <c r="A402" i="21" l="1"/>
  <c r="C401" i="21"/>
  <c r="B401" i="21"/>
  <c r="K401" i="21" s="1"/>
  <c r="A403" i="21" l="1"/>
  <c r="B402" i="21"/>
  <c r="K402" i="21" s="1"/>
  <c r="C402" i="21"/>
  <c r="A404" i="21" l="1"/>
  <c r="B403" i="21"/>
  <c r="K403" i="21" s="1"/>
  <c r="C403" i="21"/>
  <c r="A405" i="21" l="1"/>
  <c r="B404" i="21"/>
  <c r="K404" i="21" s="1"/>
  <c r="C404" i="21"/>
  <c r="A406" i="21" l="1"/>
  <c r="C405" i="21"/>
  <c r="B405" i="21"/>
  <c r="K405" i="21" s="1"/>
  <c r="A407" i="21" l="1"/>
  <c r="C406" i="21"/>
  <c r="B406" i="21"/>
  <c r="K406" i="21" s="1"/>
  <c r="A408" i="21" l="1"/>
  <c r="C407" i="21"/>
  <c r="B407" i="21"/>
  <c r="K407" i="21" s="1"/>
  <c r="A409" i="21" l="1"/>
  <c r="B408" i="21"/>
  <c r="K408" i="21" s="1"/>
  <c r="C408" i="21"/>
  <c r="A410" i="21" l="1"/>
  <c r="C409" i="21"/>
  <c r="B409" i="21"/>
  <c r="K409" i="21" s="1"/>
  <c r="A411" i="21" l="1"/>
  <c r="B410" i="21"/>
  <c r="K410" i="21" s="1"/>
  <c r="C410" i="21"/>
  <c r="A412" i="21" l="1"/>
  <c r="B411" i="21"/>
  <c r="K411" i="21" s="1"/>
  <c r="C411" i="21"/>
  <c r="A413" i="21" l="1"/>
  <c r="B412" i="21"/>
  <c r="K412" i="21" s="1"/>
  <c r="C412" i="21"/>
  <c r="A414" i="21" l="1"/>
  <c r="C413" i="21"/>
  <c r="B413" i="21"/>
  <c r="K413" i="21" s="1"/>
  <c r="A415" i="21" l="1"/>
  <c r="B414" i="21"/>
  <c r="K414" i="21" s="1"/>
  <c r="C414" i="21"/>
  <c r="A416" i="21" l="1"/>
  <c r="B415" i="21"/>
  <c r="K415" i="21" s="1"/>
  <c r="C415" i="21"/>
  <c r="A417" i="21" l="1"/>
  <c r="B416" i="21"/>
  <c r="K416" i="21" s="1"/>
  <c r="C416" i="21"/>
  <c r="A418" i="21" l="1"/>
  <c r="C417" i="21"/>
  <c r="B417" i="21"/>
  <c r="K417" i="21" s="1"/>
  <c r="A419" i="21" l="1"/>
  <c r="C418" i="21"/>
  <c r="B418" i="21"/>
  <c r="K418" i="21" s="1"/>
  <c r="A420" i="21" l="1"/>
  <c r="B419" i="21"/>
  <c r="K419" i="21" s="1"/>
  <c r="C419" i="21"/>
  <c r="A421" i="21" l="1"/>
  <c r="B420" i="21"/>
  <c r="K420" i="21" s="1"/>
  <c r="C420" i="21"/>
  <c r="A422" i="21" l="1"/>
  <c r="C421" i="21"/>
  <c r="B421" i="21"/>
  <c r="K421" i="21" s="1"/>
  <c r="A423" i="21" l="1"/>
  <c r="B422" i="21"/>
  <c r="K422" i="21" s="1"/>
  <c r="C422" i="21"/>
  <c r="A424" i="21" l="1"/>
  <c r="B423" i="21"/>
  <c r="K423" i="21" s="1"/>
  <c r="C423" i="21"/>
  <c r="A425" i="21" l="1"/>
  <c r="B424" i="21"/>
  <c r="K424" i="21" s="1"/>
  <c r="C424" i="21"/>
  <c r="A426" i="21" l="1"/>
  <c r="B425" i="21"/>
  <c r="K425" i="21" s="1"/>
  <c r="C425" i="21"/>
  <c r="A427" i="21" l="1"/>
  <c r="B426" i="21"/>
  <c r="K426" i="21" s="1"/>
  <c r="C426" i="21"/>
  <c r="A428" i="21" l="1"/>
  <c r="B427" i="21"/>
  <c r="K427" i="21" s="1"/>
  <c r="C427" i="21"/>
  <c r="A429" i="21" l="1"/>
  <c r="B428" i="21"/>
  <c r="K428" i="21" s="1"/>
  <c r="C428" i="21"/>
  <c r="A430" i="21" l="1"/>
  <c r="B429" i="21"/>
  <c r="K429" i="21" s="1"/>
  <c r="C429" i="21"/>
  <c r="A431" i="21" l="1"/>
  <c r="B430" i="21"/>
  <c r="K430" i="21" s="1"/>
  <c r="C430" i="21"/>
  <c r="A432" i="21" l="1"/>
  <c r="B431" i="21"/>
  <c r="K431" i="21" s="1"/>
  <c r="C431" i="21"/>
  <c r="A433" i="21" l="1"/>
  <c r="B432" i="21"/>
  <c r="K432" i="21" s="1"/>
  <c r="C432" i="21"/>
  <c r="A434" i="21" l="1"/>
  <c r="C433" i="21"/>
  <c r="B433" i="21"/>
  <c r="K433" i="21" s="1"/>
  <c r="A435" i="21" l="1"/>
  <c r="B434" i="21"/>
  <c r="K434" i="21" s="1"/>
  <c r="C434" i="21"/>
  <c r="A436" i="21" l="1"/>
  <c r="B435" i="21"/>
  <c r="K435" i="21" s="1"/>
  <c r="C435" i="21"/>
  <c r="A437" i="21" l="1"/>
  <c r="B436" i="21"/>
  <c r="K436" i="21" s="1"/>
  <c r="C436" i="21"/>
  <c r="A438" i="21" l="1"/>
  <c r="C437" i="21"/>
  <c r="B437" i="21"/>
  <c r="K437" i="21" s="1"/>
  <c r="A439" i="21" l="1"/>
  <c r="B438" i="21"/>
  <c r="K438" i="21" s="1"/>
  <c r="C438" i="21"/>
  <c r="A440" i="21" l="1"/>
  <c r="B439" i="21"/>
  <c r="K439" i="21" s="1"/>
  <c r="C439" i="21"/>
  <c r="A441" i="21" l="1"/>
  <c r="B440" i="21"/>
  <c r="K440" i="21" s="1"/>
  <c r="C440" i="21"/>
  <c r="A442" i="21" l="1"/>
  <c r="B441" i="21"/>
  <c r="K441" i="21" s="1"/>
  <c r="C441" i="21"/>
  <c r="A443" i="21" l="1"/>
  <c r="C442" i="21"/>
  <c r="B442" i="21"/>
  <c r="K442" i="21" s="1"/>
  <c r="A444" i="21" l="1"/>
  <c r="B443" i="21"/>
  <c r="K443" i="21" s="1"/>
  <c r="C443" i="21"/>
  <c r="A445" i="21" l="1"/>
  <c r="B444" i="21"/>
  <c r="K444" i="21" s="1"/>
  <c r="C444" i="21"/>
  <c r="A446" i="21" l="1"/>
  <c r="C445" i="21"/>
  <c r="B445" i="21"/>
  <c r="K445" i="21" s="1"/>
  <c r="A447" i="21" l="1"/>
  <c r="C446" i="21"/>
  <c r="B446" i="21"/>
  <c r="K446" i="21" s="1"/>
  <c r="A448" i="21" l="1"/>
  <c r="B447" i="21"/>
  <c r="K447" i="21" s="1"/>
  <c r="C447" i="21"/>
  <c r="A449" i="21" l="1"/>
  <c r="B448" i="21"/>
  <c r="K448" i="21" s="1"/>
  <c r="C448" i="21"/>
  <c r="A450" i="21" l="1"/>
  <c r="B449" i="21"/>
  <c r="K449" i="21" s="1"/>
  <c r="C449" i="21"/>
  <c r="A451" i="21" l="1"/>
  <c r="B450" i="21"/>
  <c r="K450" i="21" s="1"/>
  <c r="C450" i="21"/>
  <c r="A452" i="21" l="1"/>
  <c r="C451" i="21"/>
  <c r="B451" i="21"/>
  <c r="K451" i="21" s="1"/>
  <c r="A453" i="21" l="1"/>
  <c r="B452" i="21"/>
  <c r="K452" i="21" s="1"/>
  <c r="C452" i="21"/>
  <c r="A454" i="21" l="1"/>
  <c r="B453" i="21"/>
  <c r="K453" i="21" s="1"/>
  <c r="C453" i="21"/>
  <c r="A455" i="21" l="1"/>
  <c r="C454" i="21"/>
  <c r="B454" i="21"/>
  <c r="K454" i="21" s="1"/>
  <c r="A456" i="21" l="1"/>
  <c r="C455" i="21"/>
  <c r="B455" i="21"/>
  <c r="K455" i="21" s="1"/>
  <c r="A457" i="21" l="1"/>
  <c r="B456" i="21"/>
  <c r="K456" i="21" s="1"/>
  <c r="C456" i="21"/>
  <c r="A458" i="21" l="1"/>
  <c r="B457" i="21"/>
  <c r="K457" i="21" s="1"/>
  <c r="C457" i="21"/>
  <c r="A459" i="21" l="1"/>
  <c r="B458" i="21"/>
  <c r="K458" i="21" s="1"/>
  <c r="C458" i="21"/>
  <c r="A460" i="21" l="1"/>
  <c r="B459" i="21"/>
  <c r="K459" i="21" s="1"/>
  <c r="C459" i="21"/>
  <c r="A461" i="21" l="1"/>
  <c r="B460" i="21"/>
  <c r="K460" i="21" s="1"/>
  <c r="C460" i="21"/>
  <c r="A462" i="21" l="1"/>
  <c r="B461" i="21"/>
  <c r="K461" i="21" s="1"/>
  <c r="C461" i="21"/>
  <c r="A463" i="21" l="1"/>
  <c r="B462" i="21"/>
  <c r="K462" i="21" s="1"/>
  <c r="C462" i="21"/>
  <c r="A464" i="21" l="1"/>
  <c r="C463" i="21"/>
  <c r="B463" i="21"/>
  <c r="K463" i="21" s="1"/>
  <c r="A465" i="21" l="1"/>
  <c r="B464" i="21"/>
  <c r="K464" i="21" s="1"/>
  <c r="C464" i="21"/>
  <c r="A466" i="21" l="1"/>
  <c r="C465" i="21"/>
  <c r="B465" i="21"/>
  <c r="K465" i="21" s="1"/>
  <c r="A467" i="21" l="1"/>
  <c r="B466" i="21"/>
  <c r="K466" i="21" s="1"/>
  <c r="C466" i="21"/>
  <c r="A468" i="21" l="1"/>
  <c r="B467" i="21"/>
  <c r="K467" i="21" s="1"/>
  <c r="C467" i="21"/>
  <c r="A469" i="21" l="1"/>
  <c r="B468" i="21"/>
  <c r="K468" i="21" s="1"/>
  <c r="C468" i="21"/>
  <c r="A470" i="21" l="1"/>
  <c r="B469" i="21"/>
  <c r="K469" i="21" s="1"/>
  <c r="C469" i="21"/>
  <c r="A471" i="21" l="1"/>
  <c r="B470" i="21"/>
  <c r="K470" i="21" s="1"/>
  <c r="C470" i="21"/>
  <c r="A472" i="21" l="1"/>
  <c r="B471" i="21"/>
  <c r="K471" i="21" s="1"/>
  <c r="C471" i="21"/>
  <c r="A473" i="21" l="1"/>
  <c r="B472" i="21"/>
  <c r="K472" i="21" s="1"/>
  <c r="C472" i="21"/>
  <c r="A474" i="21" l="1"/>
  <c r="B473" i="21"/>
  <c r="K473" i="21" s="1"/>
  <c r="C473" i="21"/>
  <c r="A475" i="21" l="1"/>
  <c r="C474" i="21"/>
  <c r="B474" i="21"/>
  <c r="K474" i="21" s="1"/>
  <c r="A476" i="21" l="1"/>
  <c r="B475" i="21"/>
  <c r="K475" i="21" s="1"/>
  <c r="C475" i="21"/>
  <c r="A477" i="21" l="1"/>
  <c r="B476" i="21"/>
  <c r="K476" i="21" s="1"/>
  <c r="C476" i="21"/>
  <c r="A478" i="21" l="1"/>
  <c r="B477" i="21"/>
  <c r="K477" i="21" s="1"/>
  <c r="C477" i="21"/>
  <c r="A479" i="21" l="1"/>
  <c r="B478" i="21"/>
  <c r="K478" i="21" s="1"/>
  <c r="C478" i="21"/>
  <c r="A480" i="21" l="1"/>
  <c r="B479" i="21"/>
  <c r="K479" i="21" s="1"/>
  <c r="C479" i="21"/>
  <c r="A481" i="21" l="1"/>
  <c r="B480" i="21"/>
  <c r="K480" i="21" s="1"/>
  <c r="C480" i="21"/>
  <c r="A482" i="21" l="1"/>
  <c r="B481" i="21"/>
  <c r="K481" i="21" s="1"/>
  <c r="C481" i="21"/>
  <c r="A483" i="21" l="1"/>
  <c r="B482" i="21"/>
  <c r="K482" i="21" s="1"/>
  <c r="C482" i="21"/>
  <c r="A484" i="21" l="1"/>
  <c r="C483" i="21"/>
  <c r="B483" i="21"/>
  <c r="K483" i="21" s="1"/>
  <c r="A485" i="21" l="1"/>
  <c r="B484" i="21"/>
  <c r="K484" i="21" s="1"/>
  <c r="C484" i="21"/>
  <c r="A486" i="21" l="1"/>
  <c r="B485" i="21"/>
  <c r="K485" i="21" s="1"/>
  <c r="C485" i="21"/>
  <c r="A487" i="21" l="1"/>
  <c r="B486" i="21"/>
  <c r="K486" i="21" s="1"/>
  <c r="C486" i="21"/>
  <c r="A488" i="21" l="1"/>
  <c r="B487" i="21"/>
  <c r="K487" i="21" s="1"/>
  <c r="C487" i="21"/>
  <c r="A489" i="21" l="1"/>
  <c r="B488" i="21"/>
  <c r="K488" i="21" s="1"/>
  <c r="C488" i="21"/>
  <c r="A490" i="21" l="1"/>
  <c r="B489" i="21"/>
  <c r="K489" i="21" s="1"/>
  <c r="C489" i="21"/>
  <c r="A491" i="21" l="1"/>
  <c r="B490" i="21"/>
  <c r="K490" i="21" s="1"/>
  <c r="C490" i="21"/>
  <c r="A492" i="21" l="1"/>
  <c r="B491" i="21"/>
  <c r="K491" i="21" s="1"/>
  <c r="C491" i="21"/>
  <c r="A493" i="21" l="1"/>
  <c r="B492" i="21"/>
  <c r="K492" i="21" s="1"/>
  <c r="C492" i="21"/>
  <c r="A494" i="21" l="1"/>
  <c r="B493" i="21"/>
  <c r="K493" i="21" s="1"/>
  <c r="C493" i="21"/>
  <c r="A495" i="21" l="1"/>
  <c r="B494" i="21"/>
  <c r="K494" i="21" s="1"/>
  <c r="C494" i="21"/>
  <c r="A496" i="21" l="1"/>
  <c r="B495" i="21"/>
  <c r="K495" i="21" s="1"/>
  <c r="C495" i="21"/>
  <c r="A497" i="21" l="1"/>
  <c r="B496" i="21"/>
  <c r="K496" i="21" s="1"/>
  <c r="C496" i="21"/>
  <c r="A498" i="21" l="1"/>
  <c r="C497" i="21"/>
  <c r="B497" i="21"/>
  <c r="K497" i="21" s="1"/>
  <c r="A499" i="21" l="1"/>
  <c r="B498" i="21"/>
  <c r="K498" i="21" s="1"/>
  <c r="C498" i="21"/>
  <c r="A500" i="21" l="1"/>
  <c r="B499" i="21"/>
  <c r="K499" i="21" s="1"/>
  <c r="C499" i="21"/>
  <c r="A501" i="21" l="1"/>
  <c r="B500" i="21"/>
  <c r="K500" i="21" s="1"/>
  <c r="C500" i="21"/>
  <c r="A502" i="21" l="1"/>
  <c r="C501" i="21"/>
  <c r="B501" i="21"/>
  <c r="K501" i="21" s="1"/>
  <c r="A503" i="21" l="1"/>
  <c r="B502" i="21"/>
  <c r="K502" i="21" s="1"/>
  <c r="C502" i="21"/>
  <c r="A504" i="21" l="1"/>
  <c r="B503" i="21"/>
  <c r="K503" i="21" s="1"/>
  <c r="C503" i="21"/>
  <c r="A505" i="21" l="1"/>
  <c r="B504" i="21"/>
  <c r="K504" i="21" s="1"/>
  <c r="C504" i="21"/>
  <c r="A506" i="21" l="1"/>
  <c r="B505" i="21"/>
  <c r="K505" i="21" s="1"/>
  <c r="C505" i="21"/>
  <c r="A507" i="21" l="1"/>
  <c r="C506" i="21"/>
  <c r="B506" i="21"/>
  <c r="K506" i="21" s="1"/>
  <c r="A508" i="21" l="1"/>
  <c r="B507" i="21"/>
  <c r="K507" i="21" s="1"/>
  <c r="C507" i="21"/>
  <c r="A509" i="21" l="1"/>
  <c r="B508" i="21"/>
  <c r="K508" i="21" s="1"/>
  <c r="C508" i="21"/>
  <c r="A510" i="21" l="1"/>
  <c r="C509" i="21"/>
  <c r="B509" i="21"/>
  <c r="K509" i="21" s="1"/>
  <c r="A511" i="21" l="1"/>
  <c r="C510" i="21"/>
  <c r="B510" i="21"/>
  <c r="K510" i="21" s="1"/>
  <c r="A512" i="21" l="1"/>
  <c r="B511" i="21"/>
  <c r="K511" i="21" s="1"/>
  <c r="C511" i="21"/>
  <c r="A513" i="21" l="1"/>
  <c r="B512" i="21"/>
  <c r="K512" i="21" s="1"/>
  <c r="C512" i="21"/>
  <c r="A514" i="21" l="1"/>
  <c r="B513" i="21"/>
  <c r="K513" i="21" s="1"/>
  <c r="C513" i="21"/>
  <c r="A515" i="21" l="1"/>
  <c r="B514" i="21"/>
  <c r="K514" i="21" s="1"/>
  <c r="C514" i="21"/>
  <c r="A516" i="21" l="1"/>
  <c r="C515" i="21"/>
  <c r="B515" i="21"/>
  <c r="K515" i="21" s="1"/>
  <c r="A517" i="21" l="1"/>
  <c r="B516" i="21"/>
  <c r="K516" i="21" s="1"/>
  <c r="C516" i="21"/>
  <c r="A518" i="21" l="1"/>
  <c r="B517" i="21"/>
  <c r="K517" i="21" s="1"/>
  <c r="C517" i="21"/>
  <c r="A519" i="21" l="1"/>
  <c r="C518" i="21"/>
  <c r="B518" i="21"/>
  <c r="K518" i="21" s="1"/>
  <c r="A520" i="21" l="1"/>
  <c r="C519" i="21"/>
  <c r="B519" i="21"/>
  <c r="K519" i="21" s="1"/>
  <c r="A521" i="21" l="1"/>
  <c r="B520" i="21"/>
  <c r="K520" i="21" s="1"/>
  <c r="C520" i="21"/>
  <c r="A522" i="21" l="1"/>
  <c r="B521" i="21"/>
  <c r="K521" i="21" s="1"/>
  <c r="C521" i="21"/>
  <c r="A523" i="21" l="1"/>
  <c r="B522" i="21"/>
  <c r="K522" i="21" s="1"/>
  <c r="C522" i="21"/>
  <c r="A524" i="21" l="1"/>
  <c r="B523" i="21"/>
  <c r="K523" i="21" s="1"/>
  <c r="C523" i="21"/>
  <c r="A525" i="21" l="1"/>
  <c r="B524" i="21"/>
  <c r="K524" i="21" s="1"/>
  <c r="C524" i="21"/>
  <c r="A526" i="21" l="1"/>
  <c r="B525" i="21"/>
  <c r="K525" i="21" s="1"/>
  <c r="C525" i="21"/>
  <c r="A527" i="21" l="1"/>
  <c r="B526" i="21"/>
  <c r="K526" i="21" s="1"/>
  <c r="C526" i="21"/>
  <c r="A528" i="21" l="1"/>
  <c r="C527" i="21"/>
  <c r="B527" i="21"/>
  <c r="K527" i="21" s="1"/>
  <c r="A529" i="21" l="1"/>
  <c r="B528" i="21"/>
  <c r="K528" i="21" s="1"/>
  <c r="C528" i="21"/>
  <c r="A530" i="21" l="1"/>
  <c r="C529" i="21"/>
  <c r="B529" i="21"/>
  <c r="K529" i="21" s="1"/>
  <c r="A531" i="21" l="1"/>
  <c r="B530" i="21"/>
  <c r="K530" i="21" s="1"/>
  <c r="C530" i="21"/>
  <c r="A532" i="21" l="1"/>
  <c r="B531" i="21"/>
  <c r="K531" i="21" s="1"/>
  <c r="C531" i="21"/>
  <c r="A533" i="21" l="1"/>
  <c r="B532" i="21"/>
  <c r="K532" i="21" s="1"/>
  <c r="C532" i="21"/>
  <c r="A534" i="21" l="1"/>
  <c r="B533" i="21"/>
  <c r="K533" i="21" s="1"/>
  <c r="C533" i="21"/>
  <c r="A535" i="21" l="1"/>
  <c r="B534" i="21"/>
  <c r="K534" i="21" s="1"/>
  <c r="C534" i="21"/>
  <c r="A536" i="21" l="1"/>
  <c r="B535" i="21"/>
  <c r="K535" i="21" s="1"/>
  <c r="C535" i="21"/>
  <c r="A537" i="21" l="1"/>
  <c r="B536" i="21"/>
  <c r="K536" i="21" s="1"/>
  <c r="C536" i="21"/>
  <c r="A538" i="21" l="1"/>
  <c r="B537" i="21"/>
  <c r="K537" i="21" s="1"/>
  <c r="C537" i="21"/>
  <c r="A539" i="21" l="1"/>
  <c r="C538" i="21"/>
  <c r="B538" i="21"/>
  <c r="K538" i="21" s="1"/>
  <c r="A540" i="21" l="1"/>
  <c r="B539" i="21"/>
  <c r="K539" i="21" s="1"/>
  <c r="C539" i="21"/>
  <c r="A541" i="21" l="1"/>
  <c r="B540" i="21"/>
  <c r="K540" i="21" s="1"/>
  <c r="C540" i="21"/>
  <c r="A542" i="21" l="1"/>
  <c r="B541" i="21"/>
  <c r="K541" i="21" s="1"/>
  <c r="C541" i="21"/>
  <c r="A543" i="21" l="1"/>
  <c r="B542" i="21"/>
  <c r="K542" i="21" s="1"/>
  <c r="C542" i="21"/>
  <c r="A544" i="21" l="1"/>
  <c r="B543" i="21"/>
  <c r="K543" i="21" s="1"/>
  <c r="C543" i="21"/>
  <c r="A545" i="21" l="1"/>
  <c r="B544" i="21"/>
  <c r="K544" i="21" s="1"/>
  <c r="C544" i="21"/>
  <c r="A546" i="21" l="1"/>
  <c r="B545" i="21"/>
  <c r="K545" i="21" s="1"/>
  <c r="C545" i="21"/>
  <c r="A547" i="21" l="1"/>
  <c r="B546" i="21"/>
  <c r="K546" i="21" s="1"/>
  <c r="C546" i="21"/>
  <c r="A548" i="21" l="1"/>
  <c r="C547" i="21"/>
  <c r="B547" i="21"/>
  <c r="K547" i="21" s="1"/>
  <c r="A549" i="21" l="1"/>
  <c r="B548" i="21"/>
  <c r="K548" i="21" s="1"/>
  <c r="C548" i="21"/>
  <c r="A550" i="21" l="1"/>
  <c r="B549" i="21"/>
  <c r="K549" i="21" s="1"/>
  <c r="C549" i="21"/>
  <c r="A551" i="21" l="1"/>
  <c r="B550" i="21"/>
  <c r="K550" i="21" s="1"/>
  <c r="C550" i="21"/>
  <c r="A552" i="21" l="1"/>
  <c r="B551" i="21"/>
  <c r="K551" i="21" s="1"/>
  <c r="C551" i="21"/>
  <c r="A553" i="21" l="1"/>
  <c r="B552" i="21"/>
  <c r="K552" i="21" s="1"/>
  <c r="C552" i="21"/>
  <c r="A554" i="21" l="1"/>
  <c r="B553" i="21"/>
  <c r="K553" i="21" s="1"/>
  <c r="C553" i="21"/>
  <c r="A555" i="21" l="1"/>
  <c r="B554" i="21"/>
  <c r="K554" i="21" s="1"/>
  <c r="C554" i="21"/>
  <c r="A556" i="21" l="1"/>
  <c r="B555" i="21"/>
  <c r="K555" i="21" s="1"/>
  <c r="C555" i="21"/>
  <c r="A557" i="21" l="1"/>
  <c r="B556" i="21"/>
  <c r="K556" i="21" s="1"/>
  <c r="C556" i="21"/>
  <c r="A558" i="21" l="1"/>
  <c r="B557" i="21"/>
  <c r="K557" i="21" s="1"/>
  <c r="C557" i="21"/>
  <c r="A559" i="21" l="1"/>
  <c r="B558" i="21"/>
  <c r="K558" i="21" s="1"/>
  <c r="C558" i="21"/>
  <c r="A560" i="21" l="1"/>
  <c r="B559" i="21"/>
  <c r="K559" i="21" s="1"/>
  <c r="C559" i="21"/>
  <c r="A561" i="21" l="1"/>
  <c r="B560" i="21"/>
  <c r="K560" i="21" s="1"/>
  <c r="C560" i="21"/>
  <c r="A562" i="21" l="1"/>
  <c r="C561" i="21"/>
  <c r="B561" i="21"/>
  <c r="K561" i="21" s="1"/>
  <c r="A563" i="21" l="1"/>
  <c r="B562" i="21"/>
  <c r="K562" i="21" s="1"/>
  <c r="C562" i="21"/>
  <c r="A564" i="21" l="1"/>
  <c r="B563" i="21"/>
  <c r="K563" i="21" s="1"/>
  <c r="C563" i="21"/>
  <c r="A565" i="21" l="1"/>
  <c r="B564" i="21"/>
  <c r="K564" i="21" s="1"/>
  <c r="C564" i="21"/>
  <c r="A566" i="21" l="1"/>
  <c r="C565" i="21"/>
  <c r="B565" i="21"/>
  <c r="K565" i="21" s="1"/>
  <c r="A567" i="21" l="1"/>
  <c r="B566" i="21"/>
  <c r="K566" i="21" s="1"/>
  <c r="C566" i="21"/>
  <c r="A568" i="21" l="1"/>
  <c r="B567" i="21"/>
  <c r="K567" i="21" s="1"/>
  <c r="C567" i="21"/>
  <c r="A569" i="21" l="1"/>
  <c r="B568" i="21"/>
  <c r="K568" i="21" s="1"/>
  <c r="C568" i="21"/>
  <c r="A570" i="21" l="1"/>
  <c r="B569" i="21"/>
  <c r="K569" i="21" s="1"/>
  <c r="C569" i="21"/>
  <c r="A571" i="21" l="1"/>
  <c r="C570" i="21"/>
  <c r="B570" i="21"/>
  <c r="K570" i="21" s="1"/>
  <c r="A572" i="21" l="1"/>
  <c r="B571" i="21"/>
  <c r="K571" i="21" s="1"/>
  <c r="C571" i="21"/>
  <c r="A573" i="21" l="1"/>
  <c r="B572" i="21"/>
  <c r="K572" i="21" s="1"/>
  <c r="C572" i="21"/>
  <c r="A574" i="21" l="1"/>
  <c r="C573" i="21"/>
  <c r="B573" i="21"/>
  <c r="K573" i="21" s="1"/>
  <c r="A575" i="21" l="1"/>
  <c r="C574" i="21"/>
  <c r="B574" i="21"/>
  <c r="K574" i="21" s="1"/>
  <c r="A576" i="21" l="1"/>
  <c r="B575" i="21"/>
  <c r="K575" i="21" s="1"/>
  <c r="C575" i="21"/>
  <c r="A577" i="21" l="1"/>
  <c r="B576" i="21"/>
  <c r="K576" i="21" s="1"/>
  <c r="C576" i="21"/>
  <c r="A578" i="21" l="1"/>
  <c r="B577" i="21"/>
  <c r="K577" i="21" s="1"/>
  <c r="C577" i="21"/>
  <c r="A579" i="21" l="1"/>
  <c r="B578" i="21"/>
  <c r="K578" i="21" s="1"/>
  <c r="C578" i="21"/>
  <c r="A580" i="21" l="1"/>
  <c r="C579" i="21"/>
  <c r="B579" i="21"/>
  <c r="K579" i="21" s="1"/>
  <c r="A581" i="21" l="1"/>
  <c r="B580" i="21"/>
  <c r="K580" i="21" s="1"/>
  <c r="C580" i="21"/>
  <c r="A582" i="21" l="1"/>
  <c r="B581" i="21"/>
  <c r="K581" i="21" s="1"/>
  <c r="C581" i="21"/>
  <c r="A583" i="21" l="1"/>
  <c r="C582" i="21"/>
  <c r="B582" i="21"/>
  <c r="K582" i="21" s="1"/>
  <c r="A584" i="21" l="1"/>
  <c r="C583" i="21"/>
  <c r="B583" i="21"/>
  <c r="K583" i="21" s="1"/>
  <c r="A585" i="21" l="1"/>
  <c r="B584" i="21"/>
  <c r="K584" i="21" s="1"/>
  <c r="C584" i="21"/>
  <c r="A586" i="21" l="1"/>
  <c r="B585" i="21"/>
  <c r="K585" i="21" s="1"/>
  <c r="C585" i="21"/>
  <c r="A587" i="21" l="1"/>
  <c r="B586" i="21"/>
  <c r="K586" i="21" s="1"/>
  <c r="C586" i="21"/>
  <c r="A588" i="21" l="1"/>
  <c r="B587" i="21"/>
  <c r="K587" i="21" s="1"/>
  <c r="C587" i="21"/>
  <c r="A589" i="21" l="1"/>
  <c r="B588" i="21"/>
  <c r="K588" i="21" s="1"/>
  <c r="C588" i="21"/>
  <c r="A590" i="21" l="1"/>
  <c r="B589" i="21"/>
  <c r="K589" i="21" s="1"/>
  <c r="C589" i="21"/>
  <c r="A591" i="21" l="1"/>
  <c r="B590" i="21"/>
  <c r="K590" i="21" s="1"/>
  <c r="C590" i="21"/>
  <c r="A592" i="21" l="1"/>
  <c r="C591" i="21"/>
  <c r="B591" i="21"/>
  <c r="K591" i="21" s="1"/>
  <c r="A593" i="21" l="1"/>
  <c r="B592" i="21"/>
  <c r="K592" i="21" s="1"/>
  <c r="C592" i="21"/>
  <c r="A594" i="21" l="1"/>
  <c r="C593" i="21"/>
  <c r="B593" i="21"/>
  <c r="K593" i="21" s="1"/>
  <c r="A595" i="21" l="1"/>
  <c r="B594" i="21"/>
  <c r="K594" i="21" s="1"/>
  <c r="C594" i="21"/>
  <c r="A596" i="21" l="1"/>
  <c r="B595" i="21"/>
  <c r="K595" i="21" s="1"/>
  <c r="C595" i="21"/>
  <c r="A597" i="21" l="1"/>
  <c r="B596" i="21"/>
  <c r="K596" i="21" s="1"/>
  <c r="C596" i="21"/>
  <c r="A598" i="21" l="1"/>
  <c r="B597" i="21"/>
  <c r="K597" i="21" s="1"/>
  <c r="C597" i="21"/>
  <c r="A599" i="21" l="1"/>
  <c r="B598" i="21"/>
  <c r="K598" i="21" s="1"/>
  <c r="C598" i="21"/>
  <c r="A600" i="21" l="1"/>
  <c r="C599" i="21"/>
  <c r="B599" i="21"/>
  <c r="K599" i="21" s="1"/>
  <c r="A601" i="21" l="1"/>
  <c r="B600" i="21"/>
  <c r="K600" i="21" s="1"/>
  <c r="C600" i="21"/>
  <c r="A602" i="21" l="1"/>
  <c r="C601" i="21"/>
  <c r="B601" i="21"/>
  <c r="K601" i="21" s="1"/>
  <c r="A603" i="21" l="1"/>
  <c r="C602" i="21"/>
  <c r="B602" i="21"/>
  <c r="K602" i="21" s="1"/>
  <c r="A604" i="21" l="1"/>
  <c r="B603" i="21"/>
  <c r="K603" i="21" s="1"/>
  <c r="C603" i="21"/>
  <c r="A605" i="21" l="1"/>
  <c r="B604" i="21"/>
  <c r="K604" i="21" s="1"/>
  <c r="C604" i="21"/>
  <c r="A606" i="21" l="1"/>
  <c r="B605" i="21"/>
  <c r="K605" i="21" s="1"/>
  <c r="C605" i="21"/>
  <c r="A607" i="21" l="1"/>
  <c r="C606" i="21"/>
  <c r="B606" i="21"/>
  <c r="K606" i="21" s="1"/>
  <c r="A608" i="21" l="1"/>
  <c r="B607" i="21"/>
  <c r="K607" i="21" s="1"/>
  <c r="C607" i="21"/>
  <c r="A609" i="21" l="1"/>
  <c r="B608" i="21"/>
  <c r="K608" i="21" s="1"/>
  <c r="C608" i="21"/>
  <c r="A610" i="21" l="1"/>
  <c r="B609" i="21"/>
  <c r="K609" i="21" s="1"/>
  <c r="C609" i="21"/>
  <c r="A611" i="21" l="1"/>
  <c r="B610" i="21"/>
  <c r="K610" i="21" s="1"/>
  <c r="C610" i="21"/>
  <c r="A612" i="21" l="1"/>
  <c r="C611" i="21"/>
  <c r="B611" i="21"/>
  <c r="K611" i="21" s="1"/>
  <c r="A613" i="21" l="1"/>
  <c r="B612" i="21"/>
  <c r="K612" i="21" s="1"/>
  <c r="C612" i="21"/>
  <c r="A614" i="21" l="1"/>
  <c r="C613" i="21"/>
  <c r="B613" i="21"/>
  <c r="K613" i="21" s="1"/>
  <c r="A615" i="21" l="1"/>
  <c r="C614" i="21"/>
  <c r="B614" i="21"/>
  <c r="K614" i="21" s="1"/>
  <c r="A616" i="21" l="1"/>
  <c r="C615" i="21"/>
  <c r="B615" i="21"/>
  <c r="K615" i="21" s="1"/>
  <c r="A617" i="21" l="1"/>
  <c r="B616" i="21"/>
  <c r="K616" i="21" s="1"/>
  <c r="C616" i="21"/>
  <c r="A618" i="21" l="1"/>
  <c r="B617" i="21"/>
  <c r="K617" i="21" s="1"/>
  <c r="C617" i="21"/>
  <c r="A619" i="21" l="1"/>
  <c r="B618" i="21"/>
  <c r="K618" i="21" s="1"/>
  <c r="C618" i="21"/>
  <c r="A620" i="21" l="1"/>
  <c r="B619" i="21"/>
  <c r="K619" i="21" s="1"/>
  <c r="C619" i="21"/>
  <c r="A621" i="21" l="1"/>
  <c r="B620" i="21"/>
  <c r="K620" i="21" s="1"/>
  <c r="C620" i="21"/>
  <c r="A622" i="21" l="1"/>
  <c r="B621" i="21"/>
  <c r="K621" i="21" s="1"/>
  <c r="C621" i="21"/>
  <c r="A623" i="21" l="1"/>
  <c r="C622" i="21"/>
  <c r="B622" i="21"/>
  <c r="K622" i="21" s="1"/>
  <c r="A624" i="21" l="1"/>
  <c r="C623" i="21"/>
  <c r="B623" i="21"/>
  <c r="K623" i="21" s="1"/>
  <c r="A625" i="21" l="1"/>
  <c r="B624" i="21"/>
  <c r="K624" i="21" s="1"/>
  <c r="C624" i="21"/>
  <c r="A626" i="21" l="1"/>
  <c r="C625" i="21"/>
  <c r="B625" i="21"/>
  <c r="K625" i="21" s="1"/>
  <c r="A627" i="21" l="1"/>
  <c r="B626" i="21"/>
  <c r="K626" i="21" s="1"/>
  <c r="C626" i="21"/>
  <c r="A628" i="21" l="1"/>
  <c r="B627" i="21"/>
  <c r="K627" i="21" s="1"/>
  <c r="C627" i="21"/>
  <c r="A629" i="21" l="1"/>
  <c r="B628" i="21"/>
  <c r="K628" i="21" s="1"/>
  <c r="C628" i="21"/>
  <c r="A630" i="21" l="1"/>
  <c r="C629" i="21"/>
  <c r="B629" i="21"/>
  <c r="K629" i="21" s="1"/>
  <c r="A631" i="21" l="1"/>
  <c r="B630" i="21"/>
  <c r="K630" i="21" s="1"/>
  <c r="C630" i="21"/>
  <c r="A632" i="21" l="1"/>
  <c r="C631" i="21"/>
  <c r="B631" i="21"/>
  <c r="K631" i="21" s="1"/>
  <c r="A633" i="21" l="1"/>
  <c r="B632" i="21"/>
  <c r="K632" i="21" s="1"/>
  <c r="C632" i="21"/>
  <c r="A634" i="21" l="1"/>
  <c r="B633" i="21"/>
  <c r="K633" i="21" s="1"/>
  <c r="C633" i="21"/>
  <c r="A635" i="21" l="1"/>
  <c r="C634" i="21"/>
  <c r="B634" i="21"/>
  <c r="K634" i="21" s="1"/>
  <c r="A636" i="21" l="1"/>
  <c r="C635" i="21"/>
  <c r="B635" i="21"/>
  <c r="K635" i="21" s="1"/>
  <c r="A637" i="21" l="1"/>
  <c r="B636" i="21"/>
  <c r="K636" i="21" s="1"/>
  <c r="C636" i="21"/>
  <c r="A638" i="21" l="1"/>
  <c r="B637" i="21"/>
  <c r="K637" i="21" s="1"/>
  <c r="C637" i="21"/>
  <c r="A639" i="21" l="1"/>
  <c r="B638" i="21"/>
  <c r="K638" i="21" s="1"/>
  <c r="C638" i="21"/>
  <c r="A640" i="21" l="1"/>
  <c r="B639" i="21"/>
  <c r="K639" i="21" s="1"/>
  <c r="C639" i="21"/>
  <c r="A641" i="21" l="1"/>
  <c r="B640" i="21"/>
  <c r="K640" i="21" s="1"/>
  <c r="C640" i="21"/>
  <c r="A642" i="21" l="1"/>
  <c r="B641" i="21"/>
  <c r="K641" i="21" s="1"/>
  <c r="C641" i="21"/>
  <c r="A643" i="21" l="1"/>
  <c r="B642" i="21"/>
  <c r="K642" i="21" s="1"/>
  <c r="C642" i="21"/>
  <c r="A644" i="21" l="1"/>
  <c r="C643" i="21"/>
  <c r="B643" i="21"/>
  <c r="K643" i="21" s="1"/>
  <c r="A645" i="21" l="1"/>
  <c r="B644" i="21"/>
  <c r="K644" i="21" s="1"/>
  <c r="C644" i="21"/>
  <c r="A646" i="21" l="1"/>
  <c r="C645" i="21"/>
  <c r="B645" i="21"/>
  <c r="K645" i="21" s="1"/>
  <c r="A647" i="21" l="1"/>
  <c r="C646" i="21"/>
  <c r="B646" i="21"/>
  <c r="K646" i="21" s="1"/>
  <c r="A648" i="21" l="1"/>
  <c r="C647" i="21"/>
  <c r="B647" i="21"/>
  <c r="K647" i="21" s="1"/>
  <c r="A649" i="21" l="1"/>
  <c r="B648" i="21"/>
  <c r="K648" i="21" s="1"/>
  <c r="C648" i="21"/>
  <c r="A650" i="21" l="1"/>
  <c r="B649" i="21"/>
  <c r="K649" i="21" s="1"/>
  <c r="C649" i="21"/>
  <c r="A651" i="21" l="1"/>
  <c r="B650" i="21"/>
  <c r="K650" i="21" s="1"/>
  <c r="C650" i="21"/>
  <c r="A652" i="21" l="1"/>
  <c r="B651" i="21"/>
  <c r="K651" i="21" s="1"/>
  <c r="C651" i="21"/>
  <c r="A653" i="21" l="1"/>
  <c r="B652" i="21"/>
  <c r="K652" i="21" s="1"/>
  <c r="C652" i="21"/>
  <c r="A654" i="21" l="1"/>
  <c r="B653" i="21"/>
  <c r="K653" i="21" s="1"/>
  <c r="C653" i="21"/>
  <c r="A655" i="21" l="1"/>
  <c r="C654" i="21"/>
  <c r="B654" i="21"/>
  <c r="K654" i="21" s="1"/>
  <c r="A656" i="21" l="1"/>
  <c r="B655" i="21"/>
  <c r="K655" i="21" s="1"/>
  <c r="C655" i="21"/>
  <c r="A657" i="21" l="1"/>
  <c r="B656" i="21"/>
  <c r="K656" i="21" s="1"/>
  <c r="C656" i="21"/>
  <c r="A658" i="21" l="1"/>
  <c r="C657" i="21"/>
  <c r="B657" i="21"/>
  <c r="K657" i="21" s="1"/>
  <c r="A659" i="21" l="1"/>
  <c r="C658" i="21"/>
  <c r="B658" i="21"/>
  <c r="K658" i="21" s="1"/>
  <c r="A660" i="21" l="1"/>
  <c r="B659" i="21"/>
  <c r="K659" i="21" s="1"/>
  <c r="C659" i="21"/>
  <c r="A661" i="21" l="1"/>
  <c r="B660" i="21"/>
  <c r="K660" i="21" s="1"/>
  <c r="C660" i="21"/>
  <c r="A662" i="21" l="1"/>
  <c r="B661" i="21"/>
  <c r="K661" i="21" s="1"/>
  <c r="C661" i="21"/>
  <c r="A663" i="21" l="1"/>
  <c r="B662" i="21"/>
  <c r="K662" i="21" s="1"/>
  <c r="C662" i="21"/>
  <c r="A664" i="21" l="1"/>
  <c r="C663" i="21"/>
  <c r="B663" i="21"/>
  <c r="K663" i="21" s="1"/>
  <c r="A665" i="21" l="1"/>
  <c r="B664" i="21"/>
  <c r="K664" i="21" s="1"/>
  <c r="C664" i="21"/>
  <c r="A666" i="21" l="1"/>
  <c r="B665" i="21"/>
  <c r="K665" i="21" s="1"/>
  <c r="C665" i="21"/>
  <c r="A667" i="21" l="1"/>
  <c r="C666" i="21"/>
  <c r="B666" i="21"/>
  <c r="K666" i="21" s="1"/>
  <c r="A668" i="21" l="1"/>
  <c r="B667" i="21"/>
  <c r="K667" i="21" s="1"/>
  <c r="C667" i="21"/>
  <c r="A669" i="21" l="1"/>
  <c r="B668" i="21"/>
  <c r="K668" i="21" s="1"/>
  <c r="C668" i="21"/>
  <c r="A670" i="21" l="1"/>
  <c r="B669" i="21"/>
  <c r="K669" i="21" s="1"/>
  <c r="C669" i="21"/>
  <c r="A671" i="21" l="1"/>
  <c r="C670" i="21"/>
  <c r="B670" i="21"/>
  <c r="K670" i="21" s="1"/>
  <c r="A672" i="21" l="1"/>
  <c r="B671" i="21"/>
  <c r="K671" i="21" s="1"/>
  <c r="C671" i="21"/>
  <c r="A673" i="21" l="1"/>
  <c r="B672" i="21"/>
  <c r="K672" i="21" s="1"/>
  <c r="C672" i="21"/>
  <c r="A674" i="21" l="1"/>
  <c r="B673" i="21"/>
  <c r="K673" i="21" s="1"/>
  <c r="C673" i="21"/>
  <c r="A675" i="21" l="1"/>
  <c r="B674" i="21"/>
  <c r="K674" i="21" s="1"/>
  <c r="C674" i="21"/>
  <c r="A676" i="21" l="1"/>
  <c r="C675" i="21"/>
  <c r="B675" i="21"/>
  <c r="K675" i="21" s="1"/>
  <c r="A677" i="21" l="1"/>
  <c r="B676" i="21"/>
  <c r="K676" i="21" s="1"/>
  <c r="C676" i="21"/>
  <c r="A678" i="21" l="1"/>
  <c r="C677" i="21"/>
  <c r="B677" i="21"/>
  <c r="K677" i="21" s="1"/>
  <c r="A679" i="21" l="1"/>
  <c r="C678" i="21"/>
  <c r="B678" i="21"/>
  <c r="K678" i="21" s="1"/>
  <c r="A680" i="21" l="1"/>
  <c r="B679" i="21"/>
  <c r="K679" i="21" s="1"/>
  <c r="C679" i="21"/>
  <c r="A681" i="21" l="1"/>
  <c r="B680" i="21"/>
  <c r="K680" i="21" s="1"/>
  <c r="C680" i="21"/>
  <c r="A682" i="21" l="1"/>
  <c r="B681" i="21"/>
  <c r="K681" i="21" s="1"/>
  <c r="C681" i="21"/>
  <c r="A683" i="21" l="1"/>
  <c r="B682" i="21"/>
  <c r="K682" i="21" s="1"/>
  <c r="C682" i="21"/>
  <c r="A684" i="21" l="1"/>
  <c r="B683" i="21"/>
  <c r="K683" i="21" s="1"/>
  <c r="C683" i="21"/>
  <c r="A685" i="21" l="1"/>
  <c r="B684" i="21"/>
  <c r="K684" i="21" s="1"/>
  <c r="C684" i="21"/>
  <c r="A686" i="21" l="1"/>
  <c r="B685" i="21"/>
  <c r="K685" i="21" s="1"/>
  <c r="C685" i="21"/>
  <c r="A687" i="21" l="1"/>
  <c r="C686" i="21"/>
  <c r="B686" i="21"/>
  <c r="K686" i="21" s="1"/>
  <c r="A688" i="21" l="1"/>
  <c r="B687" i="21"/>
  <c r="K687" i="21" s="1"/>
  <c r="C687" i="21"/>
  <c r="A689" i="21" l="1"/>
  <c r="B688" i="21"/>
  <c r="K688" i="21" s="1"/>
  <c r="C688" i="21"/>
  <c r="A690" i="21" l="1"/>
  <c r="C689" i="21"/>
  <c r="B689" i="21"/>
  <c r="K689" i="21" s="1"/>
  <c r="A691" i="21" l="1"/>
  <c r="C690" i="21"/>
  <c r="B690" i="21"/>
  <c r="K690" i="21" s="1"/>
  <c r="A692" i="21" l="1"/>
  <c r="B691" i="21"/>
  <c r="K691" i="21" s="1"/>
  <c r="C691" i="21"/>
  <c r="A693" i="21" l="1"/>
  <c r="B692" i="21"/>
  <c r="K692" i="21" s="1"/>
  <c r="C692" i="21"/>
  <c r="A694" i="21" l="1"/>
  <c r="B693" i="21"/>
  <c r="K693" i="21" s="1"/>
  <c r="C693" i="21"/>
  <c r="A695" i="21" l="1"/>
  <c r="B694" i="21"/>
  <c r="K694" i="21" s="1"/>
  <c r="C694" i="21"/>
  <c r="A696" i="21" l="1"/>
  <c r="C695" i="21"/>
  <c r="B695" i="21"/>
  <c r="K695" i="21" s="1"/>
  <c r="A697" i="21" l="1"/>
  <c r="B696" i="21"/>
  <c r="K696" i="21" s="1"/>
  <c r="C696" i="21"/>
  <c r="A698" i="21" l="1"/>
  <c r="B697" i="21"/>
  <c r="K697" i="21" s="1"/>
  <c r="C697" i="21"/>
  <c r="A699" i="21" l="1"/>
  <c r="C698" i="21"/>
  <c r="B698" i="21"/>
  <c r="K698" i="21" s="1"/>
  <c r="A700" i="21" l="1"/>
  <c r="B699" i="21"/>
  <c r="K699" i="21" s="1"/>
  <c r="C699" i="21"/>
  <c r="A701" i="21" l="1"/>
  <c r="B700" i="21"/>
  <c r="K700" i="21" s="1"/>
  <c r="C700" i="21"/>
  <c r="A702" i="21" l="1"/>
  <c r="C701" i="21"/>
  <c r="B701" i="21"/>
  <c r="K701" i="21" s="1"/>
  <c r="A703" i="21" l="1"/>
  <c r="C702" i="21"/>
  <c r="B702" i="21"/>
  <c r="K702" i="21" s="1"/>
  <c r="B703" i="21" l="1"/>
  <c r="K703" i="21" s="1"/>
  <c r="C703" i="21"/>
  <c r="L2" i="21" l="1"/>
  <c r="L3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Daan Duijm</author>
  </authors>
  <commentList>
    <comment ref="C1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Daan Duijm:</t>
        </r>
        <r>
          <rPr>
            <sz val="9"/>
            <color indexed="81"/>
            <rFont val="Tahoma"/>
            <family val="2"/>
          </rPr>
          <t xml:space="preserve">
4% Rule of Thumb</t>
        </r>
      </text>
    </comment>
    <comment ref="C26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Daan Duijm:</t>
        </r>
        <r>
          <rPr>
            <sz val="9"/>
            <color indexed="81"/>
            <rFont val="Tahoma"/>
            <family val="2"/>
          </rPr>
          <t xml:space="preserve">
Used to increase cost of living in FI projections from year 2.</t>
        </r>
      </text>
    </comment>
    <comment ref="C31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Daan Duijm:</t>
        </r>
        <r>
          <rPr>
            <sz val="9"/>
            <color indexed="81"/>
            <rFont val="Tahoma"/>
            <family val="2"/>
          </rPr>
          <t xml:space="preserve">
Recommend between 3% to 5%</t>
        </r>
      </text>
    </comment>
    <comment ref="C38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Daan Duijm:</t>
        </r>
        <r>
          <rPr>
            <sz val="9"/>
            <color indexed="81"/>
            <rFont val="Tahoma"/>
            <family val="2"/>
          </rPr>
          <t xml:space="preserve">
Recommend between 5 to 8%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17" authorId="0" shapeId="0" xr:uid="{00000000-0006-0000-0300-000001000000}">
      <text>
        <r>
          <rPr>
            <sz val="10"/>
            <rFont val="Arial"/>
            <family val="2"/>
          </rPr>
          <t>More Savings</t>
        </r>
      </text>
    </comment>
    <comment ref="B124" authorId="0" shapeId="0" xr:uid="{00000000-0006-0000-0300-000002000000}">
      <text>
        <r>
          <rPr>
            <sz val="10"/>
            <rFont val="Arial"/>
            <family val="2"/>
          </rPr>
          <t>No More extra savings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Daan Duijm</author>
  </authors>
  <commentList>
    <comment ref="K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Daan Duijm:</t>
        </r>
        <r>
          <rPr>
            <sz val="9"/>
            <color indexed="81"/>
            <rFont val="Tahoma"/>
            <family val="2"/>
          </rPr>
          <t xml:space="preserve">
If values turn Red, it means that the emergency account is under the recommended amount set in the Data Input sheet</t>
        </r>
      </text>
    </comment>
    <comment ref="S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Daan Duijm:</t>
        </r>
        <r>
          <rPr>
            <sz val="9"/>
            <color indexed="81"/>
            <rFont val="Tahoma"/>
            <family val="2"/>
          </rPr>
          <t xml:space="preserve">
If values are highlighted in Red, it means it lost money</t>
        </r>
      </text>
    </comment>
    <comment ref="V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Daan Duijm:</t>
        </r>
        <r>
          <rPr>
            <sz val="9"/>
            <color indexed="81"/>
            <rFont val="Tahoma"/>
            <family val="2"/>
          </rPr>
          <t xml:space="preserve">
If this value is Red, it is below the target rate set in Data Input sheet</t>
        </r>
      </text>
    </comment>
  </commentList>
</comments>
</file>

<file path=xl/sharedStrings.xml><?xml version="1.0" encoding="utf-8"?>
<sst xmlns="http://schemas.openxmlformats.org/spreadsheetml/2006/main" count="188" uniqueCount="146">
  <si>
    <t>Finance Dashboard</t>
  </si>
  <si>
    <t xml:space="preserve">Last Update: </t>
  </si>
  <si>
    <t>v5.1</t>
  </si>
  <si>
    <t>Template by ExpatVenture.com</t>
  </si>
  <si>
    <t>12 mth avg</t>
  </si>
  <si>
    <t>12 mth avg per month</t>
  </si>
  <si>
    <t>Based on Current Net Worth</t>
  </si>
  <si>
    <t>Net Worth</t>
  </si>
  <si>
    <t>Avg Savings Rate</t>
  </si>
  <si>
    <t>Avg investment</t>
  </si>
  <si>
    <t>FI Number</t>
  </si>
  <si>
    <t>Milestone 1</t>
  </si>
  <si>
    <t>Milestone 2</t>
  </si>
  <si>
    <t>FI</t>
  </si>
  <si>
    <t>Avg Cost per per month</t>
  </si>
  <si>
    <t>Net worth 
in / decrease</t>
  </si>
  <si>
    <t>Estimated Time to achieve</t>
  </si>
  <si>
    <t>HOW TO USE</t>
  </si>
  <si>
    <t>About</t>
  </si>
  <si>
    <t>This template has the following tabs</t>
  </si>
  <si>
    <t>Dashboard</t>
  </si>
  <si>
    <t>How to use</t>
  </si>
  <si>
    <t>Data Input</t>
  </si>
  <si>
    <t>Investing Projections</t>
  </si>
  <si>
    <t>Monthly Balance Sheet</t>
  </si>
  <si>
    <t>Trading Tracker</t>
  </si>
  <si>
    <t>Color Coding</t>
  </si>
  <si>
    <t>Yellow fields are editable text</t>
  </si>
  <si>
    <t>Grey fields are calculated fields based on previously inputted data</t>
  </si>
  <si>
    <t>Red Text</t>
  </si>
  <si>
    <t>Values are not meeting your target</t>
  </si>
  <si>
    <t>Empty cells, mean data not present. Errors and certain 0 values are displayed as empty cells</t>
  </si>
  <si>
    <t>Start with Tab 1. Data Input</t>
  </si>
  <si>
    <t>Check and adjust where needed the yellow highlighted fields</t>
  </si>
  <si>
    <t>Allocate your security and risk bucket (bonds vs stocks), and choose annual return rate.</t>
  </si>
  <si>
    <t>Choose the amount of money to be invested monthly</t>
  </si>
  <si>
    <t>Review Investing projections sheet</t>
  </si>
  <si>
    <t>Any changes you make in Tab 1. Data input is reflected in your investing projections</t>
  </si>
  <si>
    <t>Every month update the monthly balance sheet.</t>
  </si>
  <si>
    <t>To collect monthly changes, fill out: Date, Income, Expenses.</t>
  </si>
  <si>
    <t>To collect Net Worth, fill out account balances for all accounts (Emergency, Investment, House, Retirement, Other)</t>
  </si>
  <si>
    <t>Every trade you do for your investment account is automatically tracked in your monthly balance sheet.</t>
  </si>
  <si>
    <t>Fill out trade information.</t>
  </si>
  <si>
    <t>A overview per asset class is also available on this sheet</t>
  </si>
  <si>
    <t>If you reach the end of the year and your dashboard graphs need to be switched to the next year</t>
  </si>
  <si>
    <t>Click on any graph on the data axis.  Right click and click "Format Axis"</t>
  </si>
  <si>
    <t>Adjust Axis / Years:</t>
  </si>
  <si>
    <t xml:space="preserve">If image is not displayed, click this link: </t>
  </si>
  <si>
    <t>https://www.expatventure.com/wp-content/uploads/How-to-adjust-dates.png</t>
  </si>
  <si>
    <t>V 5.4</t>
  </si>
  <si>
    <t>Update date to milestone formulas</t>
  </si>
  <si>
    <t>Note</t>
  </si>
  <si>
    <t>Year Started Investing</t>
  </si>
  <si>
    <t>Update this based on your situation</t>
  </si>
  <si>
    <t>Age of Year Started Investing</t>
  </si>
  <si>
    <t>Planned year of retirement</t>
  </si>
  <si>
    <t>Planned age of retirement</t>
  </si>
  <si>
    <t>Yearly Cost of living currently</t>
  </si>
  <si>
    <t>Monthly Cost of living</t>
  </si>
  <si>
    <t>Based on yearly cost of living</t>
  </si>
  <si>
    <t>Safe Withdrawl Rate</t>
  </si>
  <si>
    <t>Recommend 3% to 4%</t>
  </si>
  <si>
    <t xml:space="preserve">FI Number: </t>
  </si>
  <si>
    <t>$ Required to be Financial Independent, based on Safe Withrawal Rate and Cost of living</t>
  </si>
  <si>
    <t>Mile Stone 1</t>
  </si>
  <si>
    <t>Mile Stone 2</t>
  </si>
  <si>
    <t>Emergency Fund in months</t>
  </si>
  <si>
    <t>Suggest between 3 to 6 months</t>
  </si>
  <si>
    <t>Emergency Fund in $</t>
  </si>
  <si>
    <t>Required to have in separate account</t>
  </si>
  <si>
    <t>Target savings rate</t>
  </si>
  <si>
    <t>Estimated Life expectancy</t>
  </si>
  <si>
    <t>This is used in Investing projection and it makes projections after this year greyed out. Do not use more than 120 years</t>
  </si>
  <si>
    <t>Avg Inflation Rate</t>
  </si>
  <si>
    <t>Based on US Avg Inflation since 1930 (recently a lot lower): https://inflationdata.com/Inflation/Inflation/AnnualInflation.asp</t>
  </si>
  <si>
    <t>Average Annual Return last 20 years</t>
  </si>
  <si>
    <t>Accumulating Phase</t>
  </si>
  <si>
    <t>Initial Investment</t>
  </si>
  <si>
    <t>REIT's</t>
  </si>
  <si>
    <t>Annual return rate</t>
  </si>
  <si>
    <t>Gold</t>
  </si>
  <si>
    <t>Compounding periods per year</t>
  </si>
  <si>
    <t>Oil</t>
  </si>
  <si>
    <t>S&amp;P500</t>
  </si>
  <si>
    <t>Investment per period</t>
  </si>
  <si>
    <t>60/40</t>
  </si>
  <si>
    <t>40/60</t>
  </si>
  <si>
    <t>Retirement Phase</t>
  </si>
  <si>
    <t>Bonds</t>
  </si>
  <si>
    <t>Homes</t>
  </si>
  <si>
    <t>Inflation (US)</t>
  </si>
  <si>
    <t>Average investor</t>
  </si>
  <si>
    <t>FI Planning</t>
  </si>
  <si>
    <t>On Track of FI</t>
  </si>
  <si>
    <t>Take out all money</t>
  </si>
  <si>
    <t>Withdrawal Phase</t>
  </si>
  <si>
    <t>Widthdrawal + Side hustle</t>
  </si>
  <si>
    <t>Years</t>
  </si>
  <si>
    <t>Year</t>
  </si>
  <si>
    <t>Age</t>
  </si>
  <si>
    <t>Est Investment Worth Continuous</t>
  </si>
  <si>
    <t>NW after retirement</t>
  </si>
  <si>
    <t>Safe Withdrawal Rate amount in the first year</t>
  </si>
  <si>
    <t>Safe Withdrawal Rate amount monthy (1st year)</t>
  </si>
  <si>
    <t>Reached FI</t>
  </si>
  <si>
    <t>Summary</t>
  </si>
  <si>
    <t>Average</t>
  </si>
  <si>
    <t>Last 12 mth avg</t>
  </si>
  <si>
    <t>Avg</t>
  </si>
  <si>
    <t>Total last 12 mth</t>
  </si>
  <si>
    <t>Latest</t>
  </si>
  <si>
    <t>Total</t>
  </si>
  <si>
    <t>Monthly income / expenses and investing</t>
  </si>
  <si>
    <t>Month</t>
  </si>
  <si>
    <t>Date</t>
  </si>
  <si>
    <t>Income</t>
  </si>
  <si>
    <t>Expenses</t>
  </si>
  <si>
    <t>Total Savings</t>
  </si>
  <si>
    <t>Invested</t>
  </si>
  <si>
    <t>Emergency Account</t>
  </si>
  <si>
    <t>Investment account</t>
  </si>
  <si>
    <t>House worth</t>
  </si>
  <si>
    <t>Retirement</t>
  </si>
  <si>
    <t>Other account</t>
  </si>
  <si>
    <t>Total Net Worth</t>
  </si>
  <si>
    <t>Mohthly var</t>
  </si>
  <si>
    <t>Investment account profit</t>
  </si>
  <si>
    <t>Profit %</t>
  </si>
  <si>
    <t>Savings rate</t>
  </si>
  <si>
    <t>Safe Withdrawal Rate p/m</t>
  </si>
  <si>
    <t>Market Drop</t>
  </si>
  <si>
    <t>Car Broke</t>
  </si>
  <si>
    <t>Months</t>
  </si>
  <si>
    <t>Yearly Data</t>
  </si>
  <si>
    <t>Net Worth Projection</t>
  </si>
  <si>
    <t>Lists</t>
  </si>
  <si>
    <t>Stocks</t>
  </si>
  <si>
    <t>Cash</t>
  </si>
  <si>
    <t>Other</t>
  </si>
  <si>
    <t>Monhtly Overview</t>
  </si>
  <si>
    <t>Symbol</t>
  </si>
  <si>
    <t>Category</t>
  </si>
  <si>
    <t>Amount</t>
  </si>
  <si>
    <t>Price</t>
  </si>
  <si>
    <t>Total Invested</t>
  </si>
  <si>
    <t>VTSAX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</si>
</sst>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$&quot;#,##0.00_);[Red]\(&quot;$&quot;#,##0.00\)"/>
    <numFmt numFmtId="164" formatCode="_-* #,##0.00\ &quot;XDR&quot;_-;\-* #,##0.00\ &quot;XDR&quot;_-;_-* &quot;-&quot;??\ &quot;XDR&quot;_-;_-@_-"/>
    <numFmt numFmtId="165" formatCode="[$€-413]\ #,##0;[Red][$€-413]\ #,##0\-"/>
    <numFmt numFmtId="166" formatCode="[$€-413]\ #,##0.00;[Red][$€-413]\ #,##0.00\-"/>
    <numFmt numFmtId="167" formatCode="0.0%"/>
    <numFmt numFmtId="168" formatCode="#,##0.00\ ;\-#,##0.00\ ;&quot; -&quot;#\ ;@\ "/>
    <numFmt numFmtId="169" formatCode="[$€-413]\ #,##0;[Red][$€-413]\ \-#,##0"/>
    <numFmt numFmtId="170" formatCode="dd\ mmm\ \'yy"/>
    <numFmt numFmtId="171" formatCode="_([$$-409]* #,##0_);_([$$-409]* \(#,##0\);_([$$-409]* &quot;-&quot;??_);_(@_)"/>
    <numFmt numFmtId="172" formatCode="&quot;$&quot;#,##0"/>
    <numFmt numFmtId="173" formatCode="_([$$-409]* #,##0.000_);_([$$-409]* \(#,##0.000\);_([$$-409]* &quot;-&quot;??_);_(@_)"/>
    <numFmt numFmtId="174" formatCode="dddd\ dd\ mmmm\ yyyy"/>
    <numFmt numFmtId="175" formatCode="[$$-409]\ #,##0;[Red][$$-409]\ \-\ #,##0"/>
    <numFmt numFmtId="176" formatCode="mmm\ \'yy"/>
    <numFmt numFmtId="177" formatCode="[$$-409]#,##0;[Red][$$-409]#,##0"/>
    <numFmt numFmtId="178" formatCode="&quot;$&quot;#,##0.000"/>
  </numFmts>
  <fonts count="50">
    <font>
      <sz val="10"/>
      <name val="Arial"/>
      <family val="2"/>
    </font>
    <font>
      <sz val="10"/>
      <color indexed="17"/>
      <name val="Mangal"/>
      <family val="2"/>
    </font>
    <font>
      <sz val="10"/>
      <name val="Mang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sz val="10"/>
      <color theme="0" tint="-0.249977111117893"/>
      <name val="Arial"/>
      <family val="2"/>
    </font>
    <font>
      <sz val="10"/>
      <color theme="1" tint="0.499984740745262"/>
      <name val="Arial"/>
      <family val="2"/>
    </font>
    <font>
      <sz val="10"/>
      <color theme="5" tint="0.79998168889431442"/>
      <name val="Arial"/>
      <family val="2"/>
    </font>
    <font>
      <sz val="10"/>
      <color theme="9" tint="-0.249977111117893"/>
      <name val="Arial"/>
      <family val="2"/>
    </font>
    <font>
      <b/>
      <sz val="12"/>
      <color theme="0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sz val="10"/>
      <color rgb="FF006600"/>
      <name val="Arial"/>
      <family val="2"/>
    </font>
    <font>
      <sz val="16"/>
      <name val="Bahnschrift SemiBold"/>
      <family val="2"/>
    </font>
    <font>
      <sz val="12"/>
      <name val="Bahnschrift SemiLight"/>
      <family val="2"/>
    </font>
    <font>
      <sz val="12"/>
      <color theme="1"/>
      <name val="Bahnschrift SemiLight"/>
      <family val="2"/>
    </font>
    <font>
      <sz val="20"/>
      <name val="Bahnschrift SemiBold"/>
      <family val="2"/>
    </font>
    <font>
      <sz val="10"/>
      <color theme="0" tint="-4.9989318521683403E-2"/>
      <name val="Arial"/>
      <family val="2"/>
    </font>
    <font>
      <sz val="10"/>
      <color rgb="FFFF0000"/>
      <name val="Arial"/>
      <family val="2"/>
    </font>
    <font>
      <sz val="12"/>
      <name val="Corbel"/>
      <family val="2"/>
    </font>
    <font>
      <sz val="12"/>
      <color theme="1"/>
      <name val="Corbel"/>
      <family val="2"/>
    </font>
    <font>
      <sz val="18"/>
      <name val="Corbel"/>
      <family val="2"/>
    </font>
    <font>
      <b/>
      <sz val="16"/>
      <color rgb="FF006600"/>
      <name val="Corbel"/>
      <family val="2"/>
    </font>
    <font>
      <b/>
      <sz val="14"/>
      <name val="Corbel"/>
      <family val="2"/>
    </font>
    <font>
      <b/>
      <sz val="14"/>
      <color rgb="FF0070C0"/>
      <name val="Corbel"/>
      <family val="2"/>
    </font>
    <font>
      <b/>
      <sz val="14"/>
      <color rgb="FF7030A0"/>
      <name val="Corbel"/>
      <family val="2"/>
    </font>
    <font>
      <b/>
      <sz val="14"/>
      <color theme="9" tint="-0.249977111117893"/>
      <name val="Corbel"/>
      <family val="2"/>
    </font>
    <font>
      <b/>
      <sz val="14"/>
      <color rgb="FF006600"/>
      <name val="Corbel"/>
      <family val="2"/>
    </font>
    <font>
      <b/>
      <sz val="12"/>
      <name val="Corbel"/>
      <family val="2"/>
    </font>
    <font>
      <b/>
      <sz val="20"/>
      <color rgb="FF006600"/>
      <name val="Corbel"/>
      <family val="2"/>
    </font>
    <font>
      <sz val="12"/>
      <color theme="6"/>
      <name val="Corbel"/>
      <family val="2"/>
    </font>
    <font>
      <sz val="9"/>
      <color theme="0" tint="-0.249977111117893"/>
      <name val="Corbel"/>
      <family val="2"/>
    </font>
    <font>
      <sz val="8"/>
      <color theme="2" tint="-0.249977111117893"/>
      <name val="Corbel"/>
      <family val="2"/>
    </font>
    <font>
      <sz val="12"/>
      <color theme="2" tint="-0.249977111117893"/>
      <name val="Corbel"/>
      <family val="2"/>
    </font>
    <font>
      <b/>
      <sz val="24"/>
      <color rgb="FF008273"/>
      <name val="Corbel"/>
      <family val="2"/>
    </font>
    <font>
      <sz val="12"/>
      <color rgb="FF008273"/>
      <name val="Bahnschrift SemiLight"/>
      <family val="2"/>
    </font>
    <font>
      <b/>
      <sz val="20"/>
      <color rgb="FF7030A0"/>
      <name val="Corbel"/>
      <family val="2"/>
    </font>
    <font>
      <b/>
      <sz val="20"/>
      <color theme="9" tint="-0.249977111117893"/>
      <name val="Corbel"/>
      <family val="2"/>
    </font>
    <font>
      <b/>
      <sz val="12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9"/>
        <bgColor indexed="25"/>
      </patternFill>
    </fill>
    <fill>
      <patternFill patternType="solid">
        <fgColor indexed="42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hair">
        <color indexed="47"/>
      </left>
      <right style="hair">
        <color indexed="47"/>
      </right>
      <top style="hair">
        <color indexed="47"/>
      </top>
      <bottom style="hair">
        <color indexed="47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hair">
        <color indexed="47"/>
      </left>
      <right style="hair">
        <color indexed="47"/>
      </right>
      <top/>
      <bottom/>
      <diagonal/>
    </border>
    <border>
      <left style="hair">
        <color indexed="47"/>
      </left>
      <right/>
      <top style="hair">
        <color indexed="47"/>
      </top>
      <bottom style="hair">
        <color indexed="47"/>
      </bottom>
      <diagonal/>
    </border>
    <border>
      <left/>
      <right style="hair">
        <color indexed="47"/>
      </right>
      <top style="hair">
        <color indexed="47"/>
      </top>
      <bottom style="hair">
        <color indexed="47"/>
      </bottom>
      <diagonal/>
    </border>
    <border>
      <left style="hair">
        <color indexed="47"/>
      </left>
      <right style="hair">
        <color indexed="47"/>
      </right>
      <top/>
      <bottom style="hair">
        <color indexed="4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47"/>
      </left>
      <right style="hair">
        <color indexed="47"/>
      </right>
      <top style="hair">
        <color indexed="47"/>
      </top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006600"/>
      </top>
      <bottom/>
      <diagonal/>
    </border>
    <border>
      <left/>
      <right style="medium">
        <color rgb="FF006600"/>
      </right>
      <top style="medium">
        <color rgb="FF006600"/>
      </top>
      <bottom/>
      <diagonal/>
    </border>
    <border>
      <left/>
      <right/>
      <top/>
      <bottom style="medium">
        <color rgb="FF006600"/>
      </bottom>
      <diagonal/>
    </border>
    <border>
      <left/>
      <right style="medium">
        <color rgb="FF006600"/>
      </right>
      <top/>
      <bottom style="medium">
        <color rgb="FF006600"/>
      </bottom>
      <diagonal/>
    </border>
    <border>
      <left/>
      <right/>
      <top style="medium">
        <color rgb="FF7030A0"/>
      </top>
      <bottom/>
      <diagonal/>
    </border>
    <border>
      <left/>
      <right/>
      <top/>
      <bottom style="medium">
        <color rgb="FF7030A0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hair">
        <color indexed="47"/>
      </left>
      <right/>
      <top style="hair">
        <color indexed="47"/>
      </top>
      <bottom/>
      <diagonal/>
    </border>
    <border>
      <left/>
      <right style="hair">
        <color indexed="47"/>
      </right>
      <top style="hair">
        <color indexed="47"/>
      </top>
      <bottom/>
      <diagonal/>
    </border>
    <border>
      <left/>
      <right style="hair">
        <color indexed="47"/>
      </right>
      <top/>
      <bottom/>
      <diagonal/>
    </border>
    <border>
      <left style="hair">
        <color indexed="47"/>
      </left>
      <right/>
      <top/>
      <bottom style="hair">
        <color indexed="47"/>
      </bottom>
      <diagonal/>
    </border>
    <border>
      <left/>
      <right style="hair">
        <color indexed="47"/>
      </right>
      <top/>
      <bottom style="hair">
        <color indexed="47"/>
      </bottom>
      <diagonal/>
    </border>
    <border>
      <left/>
      <right style="medium">
        <color rgb="FF006600"/>
      </right>
      <top/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47"/>
      </bottom>
      <diagonal/>
    </border>
    <border>
      <left/>
      <right/>
      <top style="medium">
        <color indexed="64"/>
      </top>
      <bottom style="hair">
        <color indexed="47"/>
      </bottom>
      <diagonal/>
    </border>
    <border>
      <left/>
      <right style="medium">
        <color indexed="64"/>
      </right>
      <top style="medium">
        <color indexed="64"/>
      </top>
      <bottom style="hair">
        <color indexed="47"/>
      </bottom>
      <diagonal/>
    </border>
    <border>
      <left style="medium">
        <color indexed="64"/>
      </left>
      <right style="hair">
        <color indexed="47"/>
      </right>
      <top/>
      <bottom/>
      <diagonal/>
    </border>
    <border>
      <left style="medium">
        <color indexed="64"/>
      </left>
      <right style="hair">
        <color indexed="47"/>
      </right>
      <top style="hair">
        <color indexed="47"/>
      </top>
      <bottom/>
      <diagonal/>
    </border>
    <border>
      <left style="hair">
        <color indexed="47"/>
      </left>
      <right style="medium">
        <color indexed="64"/>
      </right>
      <top style="hair">
        <color indexed="47"/>
      </top>
      <bottom style="hair">
        <color indexed="47"/>
      </bottom>
      <diagonal/>
    </border>
    <border>
      <left style="medium">
        <color indexed="64"/>
      </left>
      <right style="hair">
        <color indexed="47"/>
      </right>
      <top style="hair">
        <color indexed="47"/>
      </top>
      <bottom style="medium">
        <color indexed="64"/>
      </bottom>
      <diagonal/>
    </border>
    <border>
      <left style="hair">
        <color indexed="47"/>
      </left>
      <right style="hair">
        <color indexed="47"/>
      </right>
      <top style="hair">
        <color indexed="47"/>
      </top>
      <bottom style="medium">
        <color indexed="64"/>
      </bottom>
      <diagonal/>
    </border>
    <border>
      <left style="hair">
        <color indexed="47"/>
      </left>
      <right style="medium">
        <color indexed="64"/>
      </right>
      <top style="hair">
        <color indexed="47"/>
      </top>
      <bottom style="medium">
        <color indexed="64"/>
      </bottom>
      <diagonal/>
    </border>
    <border>
      <left style="medium">
        <color indexed="64"/>
      </left>
      <right style="hair">
        <color indexed="47"/>
      </right>
      <top style="hair">
        <color indexed="47"/>
      </top>
      <bottom style="hair">
        <color indexed="47"/>
      </bottom>
      <diagonal/>
    </border>
    <border>
      <left/>
      <right/>
      <top style="hair">
        <color indexed="47"/>
      </top>
      <bottom style="hair">
        <color indexed="47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47"/>
      </right>
      <top style="medium">
        <color indexed="64"/>
      </top>
      <bottom style="hair">
        <color indexed="47"/>
      </bottom>
      <diagonal/>
    </border>
    <border>
      <left style="hair">
        <color indexed="47"/>
      </left>
      <right style="hair">
        <color indexed="47"/>
      </right>
      <top style="medium">
        <color indexed="64"/>
      </top>
      <bottom style="hair">
        <color indexed="47"/>
      </bottom>
      <diagonal/>
    </border>
    <border>
      <left style="hair">
        <color indexed="47"/>
      </left>
      <right style="medium">
        <color indexed="64"/>
      </right>
      <top style="medium">
        <color indexed="64"/>
      </top>
      <bottom style="hair">
        <color indexed="47"/>
      </bottom>
      <diagonal/>
    </border>
    <border>
      <left style="medium">
        <color indexed="64"/>
      </left>
      <right style="hair">
        <color indexed="47"/>
      </right>
      <top/>
      <bottom style="medium">
        <color indexed="64"/>
      </bottom>
      <diagonal/>
    </border>
    <border>
      <left/>
      <right/>
      <top style="hair">
        <color indexed="47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47"/>
      </top>
      <bottom style="hair">
        <color indexed="47"/>
      </bottom>
      <diagonal/>
    </border>
    <border>
      <left/>
      <right style="medium">
        <color indexed="64"/>
      </right>
      <top style="hair">
        <color indexed="47"/>
      </top>
      <bottom style="medium">
        <color indexed="64"/>
      </bottom>
      <diagonal/>
    </border>
    <border>
      <left style="medium">
        <color theme="9" tint="-0.249977111117893"/>
      </left>
      <right/>
      <top/>
      <bottom style="medium">
        <color rgb="FF006600"/>
      </bottom>
      <diagonal/>
    </border>
    <border>
      <left style="medium">
        <color rgb="FFC00000"/>
      </left>
      <right/>
      <top/>
      <bottom style="medium">
        <color rgb="FF7030A0"/>
      </bottom>
      <diagonal/>
    </border>
    <border>
      <left/>
      <right style="medium">
        <color theme="9" tint="-0.249977111117893"/>
      </right>
      <top/>
      <bottom style="medium">
        <color rgb="FF7030A0"/>
      </bottom>
      <diagonal/>
    </border>
  </borders>
  <cellStyleXfs count="9">
    <xf numFmtId="0" fontId="0" fillId="0" borderId="1"/>
    <xf numFmtId="168" fontId="9" fillId="0" borderId="1" applyFill="0" applyAlignment="0" applyProtection="0"/>
    <xf numFmtId="0" fontId="4" fillId="0" borderId="0"/>
    <xf numFmtId="0" fontId="1" fillId="2" borderId="1" applyNumberFormat="0" applyAlignment="0" applyProtection="0"/>
    <xf numFmtId="9" fontId="9" fillId="0" borderId="1" applyFill="0" applyAlignment="0" applyProtection="0"/>
    <xf numFmtId="0" fontId="2" fillId="3" borderId="1" applyNumberFormat="0" applyAlignment="0" applyProtection="0"/>
    <xf numFmtId="0" fontId="2" fillId="4" borderId="1" applyNumberFormat="0" applyAlignment="0" applyProtection="0"/>
    <xf numFmtId="164" fontId="9" fillId="0" borderId="0" applyFont="0" applyFill="0" applyBorder="0" applyAlignment="0" applyProtection="0"/>
    <xf numFmtId="0" fontId="49" fillId="0" borderId="1" applyNumberFormat="0" applyFill="0" applyBorder="0" applyAlignment="0" applyProtection="0"/>
  </cellStyleXfs>
  <cellXfs count="204">
    <xf numFmtId="0" fontId="0" fillId="0" borderId="1" xfId="0"/>
    <xf numFmtId="0" fontId="3" fillId="0" borderId="1" xfId="0" applyFont="1"/>
    <xf numFmtId="166" fontId="5" fillId="0" borderId="1" xfId="0" applyNumberFormat="1" applyFont="1"/>
    <xf numFmtId="9" fontId="9" fillId="0" borderId="1" xfId="4"/>
    <xf numFmtId="0" fontId="0" fillId="0" borderId="4" xfId="0" applyBorder="1"/>
    <xf numFmtId="0" fontId="13" fillId="0" borderId="1" xfId="0" applyFont="1"/>
    <xf numFmtId="0" fontId="0" fillId="0" borderId="8" xfId="0" applyBorder="1"/>
    <xf numFmtId="167" fontId="9" fillId="0" borderId="1" xfId="4" applyNumberFormat="1"/>
    <xf numFmtId="0" fontId="0" fillId="0" borderId="1" xfId="0" applyAlignment="1">
      <alignment horizontal="center"/>
    </xf>
    <xf numFmtId="0" fontId="15" fillId="7" borderId="16" xfId="0" applyFont="1" applyFill="1" applyBorder="1"/>
    <xf numFmtId="0" fontId="0" fillId="0" borderId="1" xfId="0"/>
    <xf numFmtId="0" fontId="0" fillId="0" borderId="3" xfId="0" applyFill="1" applyBorder="1"/>
    <xf numFmtId="0" fontId="0" fillId="0" borderId="1" xfId="0"/>
    <xf numFmtId="0" fontId="0" fillId="0" borderId="1" xfId="0"/>
    <xf numFmtId="0" fontId="0" fillId="0" borderId="7" xfId="0" applyFont="1" applyBorder="1"/>
    <xf numFmtId="165" fontId="0" fillId="0" borderId="7" xfId="0" applyNumberFormat="1" applyBorder="1" applyAlignment="1">
      <alignment horizontal="center"/>
    </xf>
    <xf numFmtId="171" fontId="0" fillId="0" borderId="7" xfId="7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0" fillId="0" borderId="1" xfId="0"/>
    <xf numFmtId="169" fontId="17" fillId="8" borderId="17" xfId="1" applyNumberFormat="1" applyFont="1" applyFill="1" applyBorder="1" applyAlignment="1">
      <alignment horizontal="center" vertical="center" wrapText="1"/>
    </xf>
    <xf numFmtId="171" fontId="0" fillId="9" borderId="8" xfId="7" applyNumberFormat="1" applyFont="1" applyFill="1" applyBorder="1"/>
    <xf numFmtId="0" fontId="3" fillId="0" borderId="3" xfId="0" applyFont="1" applyFill="1" applyBorder="1"/>
    <xf numFmtId="0" fontId="0" fillId="0" borderId="1" xfId="0"/>
    <xf numFmtId="0" fontId="0" fillId="6" borderId="1" xfId="0" applyFill="1"/>
    <xf numFmtId="170" fontId="0" fillId="9" borderId="1" xfId="0" applyNumberFormat="1" applyFill="1"/>
    <xf numFmtId="0" fontId="3" fillId="0" borderId="1" xfId="0" applyFont="1" applyAlignment="1">
      <alignment wrapText="1"/>
    </xf>
    <xf numFmtId="0" fontId="3" fillId="0" borderId="3" xfId="0" applyFont="1" applyFill="1" applyBorder="1" applyAlignment="1">
      <alignment wrapText="1"/>
    </xf>
    <xf numFmtId="171" fontId="0" fillId="6" borderId="1" xfId="7" applyNumberFormat="1" applyFont="1" applyFill="1" applyBorder="1"/>
    <xf numFmtId="167" fontId="20" fillId="6" borderId="1" xfId="4" applyNumberFormat="1" applyFont="1" applyFill="1"/>
    <xf numFmtId="171" fontId="0" fillId="0" borderId="1" xfId="7" applyNumberFormat="1" applyFont="1" applyBorder="1"/>
    <xf numFmtId="171" fontId="0" fillId="0" borderId="1" xfId="0" applyNumberFormat="1"/>
    <xf numFmtId="0" fontId="22" fillId="10" borderId="0" xfId="0" applyFont="1" applyFill="1" applyBorder="1"/>
    <xf numFmtId="0" fontId="21" fillId="10" borderId="0" xfId="0" applyFont="1" applyFill="1" applyBorder="1" applyAlignment="1">
      <alignment horizontal="center" vertical="center" wrapText="1"/>
    </xf>
    <xf numFmtId="0" fontId="24" fillId="10" borderId="0" xfId="0" applyFont="1" applyFill="1" applyBorder="1" applyAlignment="1">
      <alignment vertical="center"/>
    </xf>
    <xf numFmtId="171" fontId="12" fillId="0" borderId="1" xfId="0" applyNumberFormat="1" applyFont="1"/>
    <xf numFmtId="172" fontId="22" fillId="10" borderId="0" xfId="7" applyNumberFormat="1" applyFont="1" applyFill="1" applyBorder="1" applyAlignment="1">
      <alignment horizontal="center" vertical="center"/>
    </xf>
    <xf numFmtId="9" fontId="8" fillId="10" borderId="0" xfId="4" applyFont="1" applyFill="1" applyBorder="1" applyAlignment="1">
      <alignment horizontal="center" vertical="center"/>
    </xf>
    <xf numFmtId="167" fontId="23" fillId="10" borderId="0" xfId="4" applyNumberFormat="1" applyFont="1" applyFill="1" applyBorder="1" applyAlignment="1">
      <alignment vertical="center"/>
    </xf>
    <xf numFmtId="0" fontId="0" fillId="9" borderId="1" xfId="0" applyFill="1"/>
    <xf numFmtId="173" fontId="0" fillId="9" borderId="6" xfId="7" applyNumberFormat="1" applyFont="1" applyFill="1" applyBorder="1"/>
    <xf numFmtId="0" fontId="0" fillId="0" borderId="1" xfId="0" applyFont="1" applyProtection="1"/>
    <xf numFmtId="0" fontId="3" fillId="0" borderId="1" xfId="0" applyFont="1" applyProtection="1"/>
    <xf numFmtId="0" fontId="16" fillId="0" borderId="1" xfId="0" applyFont="1" applyProtection="1"/>
    <xf numFmtId="0" fontId="7" fillId="0" borderId="9" xfId="2" applyFont="1" applyFill="1" applyBorder="1" applyProtection="1"/>
    <xf numFmtId="0" fontId="0" fillId="0" borderId="5" xfId="0" applyFont="1" applyBorder="1" applyProtection="1"/>
    <xf numFmtId="0" fontId="0" fillId="6" borderId="1" xfId="0" applyFont="1" applyFill="1" applyProtection="1"/>
    <xf numFmtId="0" fontId="3" fillId="0" borderId="4" xfId="0" applyFont="1" applyBorder="1" applyProtection="1"/>
    <xf numFmtId="171" fontId="9" fillId="6" borderId="0" xfId="7" applyNumberFormat="1" applyFont="1" applyFill="1" applyBorder="1" applyProtection="1"/>
    <xf numFmtId="0" fontId="14" fillId="0" borderId="1" xfId="0" applyFont="1" applyProtection="1"/>
    <xf numFmtId="0" fontId="3" fillId="0" borderId="3" xfId="0" applyFont="1" applyFill="1" applyBorder="1" applyProtection="1"/>
    <xf numFmtId="0" fontId="14" fillId="0" borderId="3" xfId="0" applyFont="1" applyFill="1" applyBorder="1" applyProtection="1"/>
    <xf numFmtId="9" fontId="0" fillId="0" borderId="1" xfId="0" applyNumberFormat="1" applyFont="1" applyProtection="1"/>
    <xf numFmtId="0" fontId="0" fillId="9" borderId="1" xfId="0" applyFont="1" applyFill="1" applyProtection="1">
      <protection locked="0"/>
    </xf>
    <xf numFmtId="171" fontId="0" fillId="9" borderId="8" xfId="7" applyNumberFormat="1" applyFont="1" applyFill="1" applyBorder="1" applyProtection="1">
      <protection locked="0"/>
    </xf>
    <xf numFmtId="171" fontId="9" fillId="9" borderId="12" xfId="7" applyNumberFormat="1" applyFont="1" applyFill="1" applyBorder="1" applyProtection="1">
      <protection locked="0"/>
    </xf>
    <xf numFmtId="0" fontId="6" fillId="9" borderId="2" xfId="2" applyFont="1" applyFill="1" applyBorder="1" applyProtection="1">
      <protection locked="0"/>
    </xf>
    <xf numFmtId="167" fontId="6" fillId="9" borderId="2" xfId="2" applyNumberFormat="1" applyFont="1" applyFill="1" applyBorder="1" applyProtection="1">
      <protection locked="0"/>
    </xf>
    <xf numFmtId="167" fontId="6" fillId="9" borderId="10" xfId="2" applyNumberFormat="1" applyFont="1" applyFill="1" applyBorder="1" applyProtection="1">
      <protection locked="0"/>
    </xf>
    <xf numFmtId="167" fontId="0" fillId="9" borderId="1" xfId="0" applyNumberFormat="1" applyFont="1" applyFill="1" applyProtection="1">
      <protection locked="0"/>
    </xf>
    <xf numFmtId="0" fontId="25" fillId="0" borderId="1" xfId="0" applyFont="1"/>
    <xf numFmtId="0" fontId="26" fillId="0" borderId="1" xfId="0" applyFont="1"/>
    <xf numFmtId="172" fontId="27" fillId="10" borderId="19" xfId="7" applyNumberFormat="1" applyFont="1" applyFill="1" applyBorder="1" applyAlignment="1">
      <alignment horizontal="center" vertical="center"/>
    </xf>
    <xf numFmtId="172" fontId="27" fillId="10" borderId="21" xfId="7" applyNumberFormat="1" applyFont="1" applyFill="1" applyBorder="1" applyAlignment="1">
      <alignment horizontal="center" vertical="center"/>
    </xf>
    <xf numFmtId="0" fontId="30" fillId="10" borderId="18" xfId="0" applyFont="1" applyFill="1" applyBorder="1" applyAlignment="1">
      <alignment horizontal="center" vertical="center" wrapText="1"/>
    </xf>
    <xf numFmtId="0" fontId="31" fillId="10" borderId="18" xfId="0" applyFont="1" applyFill="1" applyBorder="1" applyAlignment="1">
      <alignment horizontal="center" vertical="center" wrapText="1"/>
    </xf>
    <xf numFmtId="0" fontId="32" fillId="10" borderId="18" xfId="0" applyFont="1" applyFill="1" applyBorder="1" applyAlignment="1">
      <alignment horizontal="center" vertical="center" wrapText="1"/>
    </xf>
    <xf numFmtId="0" fontId="33" fillId="10" borderId="18" xfId="0" applyFont="1" applyFill="1" applyBorder="1" applyAlignment="1">
      <alignment horizontal="center" vertical="center" wrapText="1"/>
    </xf>
    <xf numFmtId="0" fontId="34" fillId="10" borderId="18" xfId="0" applyFont="1" applyFill="1" applyBorder="1" applyAlignment="1">
      <alignment horizontal="center" vertical="center" wrapText="1"/>
    </xf>
    <xf numFmtId="0" fontId="35" fillId="10" borderId="18" xfId="0" applyFont="1" applyFill="1" applyBorder="1" applyAlignment="1">
      <alignment horizontal="center" vertical="center" wrapText="1"/>
    </xf>
    <xf numFmtId="0" fontId="36" fillId="10" borderId="20" xfId="0" applyFont="1" applyFill="1" applyBorder="1" applyAlignment="1">
      <alignment horizontal="center" vertical="center" wrapText="1"/>
    </xf>
    <xf numFmtId="0" fontId="27" fillId="10" borderId="0" xfId="0" applyFont="1" applyFill="1" applyBorder="1"/>
    <xf numFmtId="0" fontId="38" fillId="10" borderId="0" xfId="0" applyFont="1" applyFill="1" applyBorder="1" applyAlignment="1">
      <alignment horizontal="right" vertical="center"/>
    </xf>
    <xf numFmtId="14" fontId="38" fillId="10" borderId="0" xfId="0" applyNumberFormat="1" applyFont="1" applyFill="1" applyBorder="1" applyAlignment="1">
      <alignment horizontal="left" vertical="center"/>
    </xf>
    <xf numFmtId="0" fontId="39" fillId="10" borderId="0" xfId="0" applyFont="1" applyFill="1" applyBorder="1" applyAlignment="1">
      <alignment horizontal="right" vertical="center"/>
    </xf>
    <xf numFmtId="0" fontId="40" fillId="10" borderId="0" xfId="0" applyFont="1" applyFill="1" applyBorder="1" applyAlignment="1">
      <alignment horizontal="center"/>
    </xf>
    <xf numFmtId="0" fontId="41" fillId="10" borderId="0" xfId="0" applyFont="1" applyFill="1" applyBorder="1"/>
    <xf numFmtId="172" fontId="41" fillId="10" borderId="0" xfId="7" applyNumberFormat="1" applyFont="1" applyFill="1" applyBorder="1" applyAlignment="1">
      <alignment horizontal="center"/>
    </xf>
    <xf numFmtId="0" fontId="36" fillId="10" borderId="18" xfId="0" applyFont="1" applyFill="1" applyBorder="1" applyAlignment="1">
      <alignment horizontal="center" vertical="center" wrapText="1"/>
    </xf>
    <xf numFmtId="167" fontId="28" fillId="0" borderId="19" xfId="4" applyNumberFormat="1" applyFont="1" applyBorder="1" applyAlignment="1">
      <alignment horizontal="center" vertical="center"/>
    </xf>
    <xf numFmtId="167" fontId="27" fillId="10" borderId="19" xfId="4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167" fontId="14" fillId="0" borderId="1" xfId="4" applyNumberFormat="1" applyFont="1" applyProtection="1"/>
    <xf numFmtId="0" fontId="22" fillId="10" borderId="0" xfId="0" applyFont="1" applyFill="1" applyBorder="1" applyAlignment="1">
      <alignment horizontal="center" vertical="center"/>
    </xf>
    <xf numFmtId="9" fontId="9" fillId="6" borderId="1" xfId="4" applyFill="1"/>
    <xf numFmtId="0" fontId="3" fillId="0" borderId="4" xfId="0" applyFont="1" applyBorder="1"/>
    <xf numFmtId="0" fontId="3" fillId="0" borderId="4" xfId="0" applyFont="1" applyBorder="1" applyAlignment="1">
      <alignment wrapText="1"/>
    </xf>
    <xf numFmtId="167" fontId="9" fillId="0" borderId="5" xfId="4" applyNumberFormat="1" applyBorder="1"/>
    <xf numFmtId="0" fontId="3" fillId="0" borderId="36" xfId="0" applyFont="1" applyFill="1" applyBorder="1" applyAlignment="1">
      <alignment wrapText="1"/>
    </xf>
    <xf numFmtId="0" fontId="13" fillId="0" borderId="6" xfId="0" applyFont="1" applyBorder="1"/>
    <xf numFmtId="0" fontId="3" fillId="0" borderId="46" xfId="0" applyFont="1" applyFill="1" applyBorder="1" applyAlignment="1">
      <alignment wrapText="1"/>
    </xf>
    <xf numFmtId="171" fontId="0" fillId="9" borderId="47" xfId="7" applyNumberFormat="1" applyFont="1" applyFill="1" applyBorder="1"/>
    <xf numFmtId="171" fontId="0" fillId="6" borderId="48" xfId="7" applyNumberFormat="1" applyFont="1" applyFill="1" applyBorder="1"/>
    <xf numFmtId="171" fontId="0" fillId="9" borderId="49" xfId="7" applyNumberFormat="1" applyFont="1" applyFill="1" applyBorder="1"/>
    <xf numFmtId="171" fontId="0" fillId="9" borderId="50" xfId="7" applyNumberFormat="1" applyFont="1" applyFill="1" applyBorder="1"/>
    <xf numFmtId="170" fontId="0" fillId="9" borderId="4" xfId="0" applyNumberFormat="1" applyFill="1" applyBorder="1"/>
    <xf numFmtId="0" fontId="3" fillId="0" borderId="5" xfId="0" applyFont="1" applyBorder="1"/>
    <xf numFmtId="171" fontId="0" fillId="9" borderId="35" xfId="7" applyNumberFormat="1" applyFont="1" applyFill="1" applyBorder="1"/>
    <xf numFmtId="0" fontId="0" fillId="0" borderId="6" xfId="0" applyBorder="1"/>
    <xf numFmtId="0" fontId="3" fillId="0" borderId="5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48" xfId="0" applyFont="1" applyBorder="1" applyAlignment="1">
      <alignment wrapText="1"/>
    </xf>
    <xf numFmtId="171" fontId="0" fillId="6" borderId="50" xfId="7" applyNumberFormat="1" applyFont="1" applyFill="1" applyBorder="1"/>
    <xf numFmtId="0" fontId="3" fillId="0" borderId="16" xfId="0" applyFont="1" applyBorder="1" applyAlignment="1">
      <alignment vertical="center" wrapText="1"/>
    </xf>
    <xf numFmtId="0" fontId="7" fillId="0" borderId="2" xfId="2" applyFont="1" applyFill="1" applyBorder="1" applyProtection="1"/>
    <xf numFmtId="171" fontId="14" fillId="0" borderId="1" xfId="7" applyNumberFormat="1" applyFont="1" applyBorder="1" applyProtection="1"/>
    <xf numFmtId="171" fontId="3" fillId="0" borderId="15" xfId="7" applyNumberFormat="1" applyFont="1" applyBorder="1" applyAlignment="1">
      <alignment horizontal="center"/>
    </xf>
    <xf numFmtId="171" fontId="15" fillId="7" borderId="16" xfId="7" applyNumberFormat="1" applyFont="1" applyFill="1" applyBorder="1"/>
    <xf numFmtId="175" fontId="0" fillId="7" borderId="7" xfId="7" applyNumberFormat="1" applyFont="1" applyFill="1" applyBorder="1"/>
    <xf numFmtId="171" fontId="9" fillId="0" borderId="7" xfId="7" applyNumberFormat="1" applyFont="1" applyBorder="1"/>
    <xf numFmtId="171" fontId="0" fillId="0" borderId="11" xfId="7" applyNumberFormat="1" applyFont="1" applyBorder="1"/>
    <xf numFmtId="0" fontId="47" fillId="0" borderId="1" xfId="0" applyFont="1" applyAlignment="1" applyProtection="1">
      <alignment horizontal="center" wrapText="1"/>
    </xf>
    <xf numFmtId="0" fontId="0" fillId="0" borderId="5" xfId="0" applyBorder="1"/>
    <xf numFmtId="171" fontId="0" fillId="0" borderId="5" xfId="0" applyNumberFormat="1" applyBorder="1"/>
    <xf numFmtId="0" fontId="3" fillId="0" borderId="6" xfId="0" applyFont="1" applyBorder="1"/>
    <xf numFmtId="0" fontId="0" fillId="0" borderId="3" xfId="0" applyBorder="1"/>
    <xf numFmtId="0" fontId="3" fillId="0" borderId="57" xfId="0" applyFont="1" applyBorder="1"/>
    <xf numFmtId="0" fontId="0" fillId="0" borderId="58" xfId="0" applyBorder="1"/>
    <xf numFmtId="0" fontId="0" fillId="0" borderId="59" xfId="0" applyBorder="1"/>
    <xf numFmtId="0" fontId="3" fillId="0" borderId="52" xfId="0" applyFont="1" applyBorder="1"/>
    <xf numFmtId="171" fontId="0" fillId="0" borderId="48" xfId="7" applyNumberFormat="1" applyFont="1" applyBorder="1"/>
    <xf numFmtId="171" fontId="0" fillId="0" borderId="1" xfId="0" applyNumberFormat="1" applyBorder="1"/>
    <xf numFmtId="171" fontId="0" fillId="0" borderId="48" xfId="0" applyNumberFormat="1" applyBorder="1"/>
    <xf numFmtId="0" fontId="3" fillId="0" borderId="60" xfId="0" applyFont="1" applyFill="1" applyBorder="1"/>
    <xf numFmtId="171" fontId="0" fillId="0" borderId="50" xfId="0" applyNumberFormat="1" applyBorder="1"/>
    <xf numFmtId="171" fontId="0" fillId="0" borderId="51" xfId="0" applyNumberFormat="1" applyBorder="1"/>
    <xf numFmtId="171" fontId="0" fillId="0" borderId="53" xfId="7" applyNumberFormat="1" applyFont="1" applyBorder="1"/>
    <xf numFmtId="171" fontId="0" fillId="0" borderId="53" xfId="0" applyNumberFormat="1" applyBorder="1"/>
    <xf numFmtId="171" fontId="0" fillId="0" borderId="6" xfId="0" applyNumberFormat="1" applyBorder="1"/>
    <xf numFmtId="167" fontId="9" fillId="0" borderId="6" xfId="4" applyNumberFormat="1" applyBorder="1"/>
    <xf numFmtId="171" fontId="0" fillId="0" borderId="58" xfId="7" applyNumberFormat="1" applyFont="1" applyBorder="1"/>
    <xf numFmtId="167" fontId="9" fillId="6" borderId="58" xfId="4" applyNumberFormat="1" applyFill="1" applyBorder="1"/>
    <xf numFmtId="167" fontId="20" fillId="6" borderId="58" xfId="4" applyNumberFormat="1" applyFont="1" applyFill="1" applyBorder="1"/>
    <xf numFmtId="171" fontId="0" fillId="0" borderId="59" xfId="7" applyNumberFormat="1" applyFont="1" applyBorder="1"/>
    <xf numFmtId="167" fontId="9" fillId="6" borderId="1" xfId="4" applyNumberFormat="1" applyFill="1" applyBorder="1"/>
    <xf numFmtId="0" fontId="0" fillId="0" borderId="1" xfId="0" applyBorder="1"/>
    <xf numFmtId="167" fontId="20" fillId="6" borderId="1" xfId="4" applyNumberFormat="1" applyFont="1" applyFill="1" applyBorder="1"/>
    <xf numFmtId="0" fontId="3" fillId="0" borderId="49" xfId="0" applyFont="1" applyBorder="1"/>
    <xf numFmtId="167" fontId="9" fillId="0" borderId="50" xfId="4" applyNumberFormat="1" applyBorder="1"/>
    <xf numFmtId="0" fontId="0" fillId="0" borderId="50" xfId="0" applyBorder="1"/>
    <xf numFmtId="0" fontId="0" fillId="0" borderId="61" xfId="0" applyBorder="1"/>
    <xf numFmtId="0" fontId="0" fillId="0" borderId="35" xfId="0" applyBorder="1"/>
    <xf numFmtId="167" fontId="13" fillId="0" borderId="56" xfId="4" applyNumberFormat="1" applyFont="1" applyBorder="1" applyAlignment="1">
      <alignment horizontal="right"/>
    </xf>
    <xf numFmtId="176" fontId="0" fillId="0" borderId="1" xfId="0" applyNumberFormat="1"/>
    <xf numFmtId="0" fontId="25" fillId="0" borderId="3" xfId="0" applyFont="1" applyFill="1" applyBorder="1"/>
    <xf numFmtId="0" fontId="0" fillId="0" borderId="4" xfId="0" applyBorder="1" applyAlignment="1"/>
    <xf numFmtId="0" fontId="0" fillId="0" borderId="53" xfId="0" applyBorder="1" applyAlignment="1"/>
    <xf numFmtId="171" fontId="0" fillId="6" borderId="5" xfId="7" applyNumberFormat="1" applyFont="1" applyFill="1" applyBorder="1"/>
    <xf numFmtId="167" fontId="9" fillId="0" borderId="8" xfId="4" applyNumberFormat="1" applyBorder="1"/>
    <xf numFmtId="0" fontId="3" fillId="0" borderId="62" xfId="0" applyFont="1" applyFill="1" applyBorder="1" applyAlignment="1">
      <alignment wrapText="1"/>
    </xf>
    <xf numFmtId="167" fontId="9" fillId="6" borderId="63" xfId="4" applyNumberFormat="1" applyFill="1" applyBorder="1"/>
    <xf numFmtId="167" fontId="9" fillId="6" borderId="64" xfId="4" applyNumberFormat="1" applyFill="1" applyBorder="1"/>
    <xf numFmtId="175" fontId="0" fillId="0" borderId="1" xfId="0" applyNumberFormat="1"/>
    <xf numFmtId="0" fontId="48" fillId="0" borderId="1" xfId="0" applyFont="1"/>
    <xf numFmtId="0" fontId="48" fillId="0" borderId="1" xfId="0" applyFont="1" applyAlignment="1">
      <alignment horizontal="left" vertical="top"/>
    </xf>
    <xf numFmtId="0" fontId="49" fillId="0" borderId="1" xfId="8"/>
    <xf numFmtId="170" fontId="39" fillId="10" borderId="0" xfId="0" applyNumberFormat="1" applyFont="1" applyFill="1" applyBorder="1" applyAlignment="1">
      <alignment horizontal="right" vertical="center"/>
    </xf>
    <xf numFmtId="177" fontId="0" fillId="7" borderId="7" xfId="7" applyNumberFormat="1" applyFont="1" applyFill="1" applyBorder="1"/>
    <xf numFmtId="8" fontId="41" fillId="10" borderId="0" xfId="0" applyNumberFormat="1" applyFont="1" applyFill="1" applyBorder="1"/>
    <xf numFmtId="172" fontId="22" fillId="10" borderId="0" xfId="0" applyNumberFormat="1" applyFont="1" applyFill="1" applyBorder="1"/>
    <xf numFmtId="14" fontId="22" fillId="10" borderId="0" xfId="0" applyNumberFormat="1" applyFont="1" applyFill="1" applyBorder="1"/>
    <xf numFmtId="0" fontId="3" fillId="0" borderId="15" xfId="0" applyFont="1" applyBorder="1" applyAlignment="1">
      <alignment horizontal="center"/>
    </xf>
    <xf numFmtId="0" fontId="42" fillId="10" borderId="0" xfId="0" applyFont="1" applyFill="1" applyBorder="1" applyAlignment="1">
      <alignment horizontal="center"/>
    </xf>
    <xf numFmtId="0" fontId="29" fillId="10" borderId="0" xfId="7" applyNumberFormat="1" applyFont="1" applyFill="1" applyBorder="1" applyAlignment="1">
      <alignment horizontal="center" vertical="center"/>
    </xf>
    <xf numFmtId="172" fontId="44" fillId="10" borderId="26" xfId="7" applyNumberFormat="1" applyFont="1" applyFill="1" applyBorder="1" applyAlignment="1">
      <alignment horizontal="center" vertical="center"/>
    </xf>
    <xf numFmtId="172" fontId="45" fillId="10" borderId="28" xfId="7" applyNumberFormat="1" applyFont="1" applyFill="1" applyBorder="1" applyAlignment="1">
      <alignment horizontal="center" vertical="center"/>
    </xf>
    <xf numFmtId="172" fontId="45" fillId="10" borderId="29" xfId="7" applyNumberFormat="1" applyFont="1" applyFill="1" applyBorder="1" applyAlignment="1">
      <alignment horizontal="center" vertical="center"/>
    </xf>
    <xf numFmtId="172" fontId="45" fillId="10" borderId="30" xfId="7" applyNumberFormat="1" applyFont="1" applyFill="1" applyBorder="1" applyAlignment="1">
      <alignment horizontal="center" vertical="center"/>
    </xf>
    <xf numFmtId="178" fontId="29" fillId="10" borderId="40" xfId="7" applyNumberFormat="1" applyFont="1" applyFill="1" applyBorder="1" applyAlignment="1">
      <alignment horizontal="center" vertical="center"/>
    </xf>
    <xf numFmtId="178" fontId="29" fillId="10" borderId="0" xfId="7" applyNumberFormat="1" applyFont="1" applyFill="1" applyBorder="1" applyAlignment="1">
      <alignment horizontal="center" vertical="center"/>
    </xf>
    <xf numFmtId="178" fontId="29" fillId="10" borderId="41" xfId="7" applyNumberFormat="1" applyFont="1" applyFill="1" applyBorder="1" applyAlignment="1">
      <alignment horizontal="center" vertical="center"/>
    </xf>
    <xf numFmtId="174" fontId="43" fillId="10" borderId="27" xfId="7" applyNumberFormat="1" applyFont="1" applyFill="1" applyBorder="1" applyAlignment="1">
      <alignment horizontal="center" vertical="center"/>
    </xf>
    <xf numFmtId="174" fontId="43" fillId="10" borderId="31" xfId="7" applyNumberFormat="1" applyFont="1" applyFill="1" applyBorder="1" applyAlignment="1">
      <alignment horizontal="center" vertical="center"/>
    </xf>
    <xf numFmtId="174" fontId="43" fillId="10" borderId="32" xfId="7" applyNumberFormat="1" applyFont="1" applyFill="1" applyBorder="1" applyAlignment="1">
      <alignment horizontal="center" vertical="center"/>
    </xf>
    <xf numFmtId="174" fontId="43" fillId="10" borderId="33" xfId="7" applyNumberFormat="1" applyFont="1" applyFill="1" applyBorder="1" applyAlignment="1">
      <alignment horizontal="center" vertical="center"/>
    </xf>
    <xf numFmtId="174" fontId="43" fillId="10" borderId="65" xfId="7" applyNumberFormat="1" applyFont="1" applyFill="1" applyBorder="1" applyAlignment="1">
      <alignment horizontal="center" vertical="center"/>
    </xf>
    <xf numFmtId="174" fontId="43" fillId="10" borderId="24" xfId="7" applyNumberFormat="1" applyFont="1" applyFill="1" applyBorder="1" applyAlignment="1">
      <alignment horizontal="center" vertical="center"/>
    </xf>
    <xf numFmtId="174" fontId="43" fillId="10" borderId="25" xfId="7" applyNumberFormat="1" applyFont="1" applyFill="1" applyBorder="1" applyAlignment="1">
      <alignment horizontal="center" vertical="center"/>
    </xf>
    <xf numFmtId="0" fontId="27" fillId="10" borderId="14" xfId="0" applyFont="1" applyFill="1" applyBorder="1" applyAlignment="1">
      <alignment horizontal="center" vertical="center" wrapText="1"/>
    </xf>
    <xf numFmtId="0" fontId="27" fillId="10" borderId="42" xfId="0" applyFont="1" applyFill="1" applyBorder="1" applyAlignment="1">
      <alignment horizontal="center" vertical="center" wrapText="1"/>
    </xf>
    <xf numFmtId="0" fontId="27" fillId="10" borderId="13" xfId="0" applyFont="1" applyFill="1" applyBorder="1" applyAlignment="1">
      <alignment horizontal="center" vertical="center" wrapText="1"/>
    </xf>
    <xf numFmtId="172" fontId="37" fillId="10" borderId="22" xfId="7" applyNumberFormat="1" applyFont="1" applyFill="1" applyBorder="1" applyAlignment="1">
      <alignment horizontal="center" vertical="center"/>
    </xf>
    <xf numFmtId="172" fontId="37" fillId="10" borderId="23" xfId="7" applyNumberFormat="1" applyFont="1" applyFill="1" applyBorder="1" applyAlignment="1">
      <alignment horizontal="center" vertical="center"/>
    </xf>
    <xf numFmtId="172" fontId="29" fillId="10" borderId="0" xfId="7" applyNumberFormat="1" applyFont="1" applyFill="1" applyBorder="1" applyAlignment="1">
      <alignment horizontal="center" vertical="center"/>
    </xf>
    <xf numFmtId="172" fontId="29" fillId="10" borderId="39" xfId="7" applyNumberFormat="1" applyFont="1" applyFill="1" applyBorder="1" applyAlignment="1">
      <alignment horizontal="center" vertical="center"/>
    </xf>
    <xf numFmtId="0" fontId="46" fillId="0" borderId="4" xfId="0" applyFont="1" applyBorder="1" applyAlignment="1">
      <alignment horizontal="center"/>
    </xf>
    <xf numFmtId="0" fontId="46" fillId="0" borderId="53" xfId="0" applyFont="1" applyBorder="1" applyAlignment="1">
      <alignment horizontal="center"/>
    </xf>
    <xf numFmtId="0" fontId="46" fillId="0" borderId="5" xfId="0" applyFont="1" applyBorder="1" applyAlignment="1">
      <alignment horizontal="center"/>
    </xf>
    <xf numFmtId="0" fontId="18" fillId="5" borderId="54" xfId="2" applyFont="1" applyFill="1" applyBorder="1" applyAlignment="1" applyProtection="1">
      <alignment horizontal="center"/>
    </xf>
    <xf numFmtId="0" fontId="18" fillId="5" borderId="55" xfId="2" applyFont="1" applyFill="1" applyBorder="1" applyAlignment="1" applyProtection="1">
      <alignment horizontal="center"/>
    </xf>
    <xf numFmtId="0" fontId="14" fillId="0" borderId="34" xfId="0" applyFont="1" applyBorder="1" applyAlignment="1" applyProtection="1">
      <alignment horizontal="center" wrapText="1"/>
    </xf>
    <xf numFmtId="0" fontId="14" fillId="0" borderId="35" xfId="0" applyFont="1" applyBorder="1" applyAlignment="1" applyProtection="1">
      <alignment horizontal="center" wrapText="1"/>
    </xf>
    <xf numFmtId="0" fontId="14" fillId="0" borderId="37" xfId="0" applyFont="1" applyBorder="1" applyAlignment="1" applyProtection="1">
      <alignment horizontal="center" wrapText="1"/>
    </xf>
    <xf numFmtId="0" fontId="14" fillId="0" borderId="38" xfId="0" applyFont="1" applyBorder="1" applyAlignment="1" applyProtection="1">
      <alignment horizontal="center" wrapText="1"/>
    </xf>
    <xf numFmtId="0" fontId="19" fillId="0" borderId="4" xfId="0" applyFont="1" applyBorder="1" applyAlignment="1" applyProtection="1">
      <alignment horizontal="center"/>
    </xf>
    <xf numFmtId="0" fontId="19" fillId="0" borderId="5" xfId="0" applyFont="1" applyBorder="1" applyAlignment="1" applyProtection="1">
      <alignment horizontal="center"/>
    </xf>
    <xf numFmtId="0" fontId="3" fillId="0" borderId="15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174" fontId="43" fillId="10" borderId="66" xfId="7" applyNumberFormat="1" applyFont="1" applyFill="1" applyBorder="1" applyAlignment="1">
      <alignment horizontal="center" vertical="center"/>
    </xf>
    <xf numFmtId="174" fontId="43" fillId="10" borderId="67" xfId="7" applyNumberFormat="1" applyFont="1" applyFill="1" applyBorder="1" applyAlignment="1">
      <alignment horizontal="center" vertical="center"/>
    </xf>
  </cellXfs>
  <cellStyles count="9">
    <cellStyle name="Comma" xfId="1" builtinId="3"/>
    <cellStyle name="Currency" xfId="7" builtinId="4"/>
    <cellStyle name="Excel Built-in Normal" xfId="2" xr:uid="{00000000-0005-0000-0000-000002000000}"/>
    <cellStyle name="Hyperlink" xfId="8" builtinId="8"/>
    <cellStyle name="naamloos1" xfId="3" xr:uid="{00000000-0005-0000-0000-000004000000}"/>
    <cellStyle name="Normal" xfId="0" builtinId="0"/>
    <cellStyle name="Percent" xfId="4" builtinId="5"/>
    <cellStyle name="Red" xfId="5" xr:uid="{00000000-0005-0000-0000-000007000000}"/>
    <cellStyle name="Untitled1" xfId="6" xr:uid="{00000000-0005-0000-0000-000008000000}"/>
  </cellStyles>
  <dxfs count="3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theme="0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theme="0" tint="-0.24994659260841701"/>
      </font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 val="0"/>
        <condense val="0"/>
        <extend val="0"/>
        <color indexed="17"/>
      </font>
      <fill>
        <patternFill patternType="solid">
          <fgColor indexed="26"/>
          <bgColor indexed="42"/>
        </patternFill>
      </fill>
      <border>
        <left style="hair">
          <color indexed="47"/>
        </left>
        <right style="hair">
          <color indexed="47"/>
        </right>
        <top style="hair">
          <color indexed="47"/>
        </top>
        <bottom style="hair">
          <color indexed="47"/>
        </bottom>
      </border>
    </dxf>
    <dxf>
      <font>
        <b val="0"/>
        <condense val="0"/>
        <extend val="0"/>
        <color indexed="10"/>
      </font>
      <fill>
        <patternFill patternType="solid">
          <fgColor indexed="24"/>
          <bgColor rgb="FFFD9D9D"/>
        </patternFill>
      </fill>
      <border>
        <left style="hair">
          <color indexed="47"/>
        </left>
        <right style="hair">
          <color indexed="47"/>
        </right>
        <top style="hair">
          <color indexed="47"/>
        </top>
        <bottom style="hair">
          <color indexed="47"/>
        </bottom>
      </border>
    </dxf>
    <dxf>
      <font>
        <b/>
        <i val="0"/>
      </font>
    </dxf>
    <dxf>
      <font>
        <b val="0"/>
        <condense val="0"/>
        <extend val="0"/>
        <color indexed="17"/>
      </font>
      <fill>
        <patternFill patternType="solid">
          <fgColor indexed="26"/>
          <bgColor indexed="42"/>
        </patternFill>
      </fill>
      <border>
        <left style="hair">
          <color indexed="47"/>
        </left>
        <right style="hair">
          <color indexed="47"/>
        </right>
        <top style="hair">
          <color indexed="47"/>
        </top>
        <bottom style="hair">
          <color indexed="47"/>
        </bottom>
      </border>
    </dxf>
    <dxf>
      <font>
        <b val="0"/>
        <condense val="0"/>
        <extend val="0"/>
        <color indexed="10"/>
      </font>
      <fill>
        <patternFill patternType="solid">
          <fgColor indexed="24"/>
          <bgColor rgb="FFFD9D9D"/>
        </patternFill>
      </fill>
      <border>
        <left style="hair">
          <color indexed="47"/>
        </left>
        <right style="hair">
          <color indexed="47"/>
        </right>
        <top style="hair">
          <color indexed="47"/>
        </top>
        <bottom style="hair">
          <color indexed="47"/>
        </bottom>
      </border>
    </dxf>
    <dxf>
      <font>
        <b/>
        <i val="0"/>
        <u val="none"/>
        <color theme="0"/>
      </font>
      <fill>
        <patternFill>
          <bgColor rgb="FF006600"/>
        </patternFill>
      </fill>
      <border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  <vertical/>
        <horizontal/>
      </border>
    </dxf>
    <dxf>
      <fill>
        <patternFill>
          <bgColor theme="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b/>
        <i val="0"/>
        <color rgb="FFCCFFCC"/>
      </font>
      <fill>
        <patternFill patternType="darkGray">
          <fgColor rgb="FF006600"/>
          <bgColor rgb="FF008000"/>
        </patternFill>
      </fill>
      <border>
        <left style="thin">
          <color rgb="FFCCFFCC"/>
        </left>
        <right style="thin">
          <color rgb="FFCCFFCC"/>
        </right>
        <top style="thin">
          <color rgb="FFCCFFCC"/>
        </top>
        <bottom style="thin">
          <color rgb="FFCCFFCC"/>
        </bottom>
        <vertical/>
        <horizontal/>
      </border>
    </dxf>
    <dxf>
      <fill>
        <patternFill>
          <bgColor theme="0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ont>
        <b val="0"/>
        <condense val="0"/>
        <extend val="0"/>
        <color indexed="17"/>
      </font>
      <fill>
        <patternFill patternType="solid">
          <fgColor indexed="26"/>
          <bgColor indexed="42"/>
        </patternFill>
      </fill>
      <border>
        <left style="hair">
          <color indexed="47"/>
        </left>
        <right style="hair">
          <color indexed="47"/>
        </right>
        <top style="hair">
          <color indexed="47"/>
        </top>
        <bottom style="hair">
          <color indexed="47"/>
        </bottom>
      </border>
    </dxf>
    <dxf>
      <font>
        <b val="0"/>
        <condense val="0"/>
        <extend val="0"/>
        <color indexed="10"/>
      </font>
      <fill>
        <patternFill patternType="solid">
          <fgColor indexed="24"/>
          <bgColor rgb="FFFD9D9D"/>
        </patternFill>
      </fill>
      <border>
        <left style="hair">
          <color indexed="47"/>
        </left>
        <right style="hair">
          <color indexed="47"/>
        </right>
        <top style="hair">
          <color indexed="47"/>
        </top>
        <bottom style="hair">
          <color indexed="47"/>
        </bottom>
      </border>
    </dxf>
    <dxf>
      <font>
        <color theme="0"/>
      </font>
      <fill>
        <patternFill>
          <bgColor theme="9" tint="-0.24994659260841701"/>
        </patternFill>
      </fill>
    </dxf>
    <dxf>
      <font>
        <b val="0"/>
        <condense val="0"/>
        <extend val="0"/>
        <color indexed="17"/>
      </font>
      <fill>
        <patternFill patternType="solid">
          <fgColor indexed="26"/>
          <bgColor indexed="42"/>
        </patternFill>
      </fill>
      <border>
        <left style="hair">
          <color indexed="47"/>
        </left>
        <right style="hair">
          <color indexed="47"/>
        </right>
        <top style="hair">
          <color indexed="47"/>
        </top>
        <bottom style="hair">
          <color indexed="47"/>
        </bottom>
      </border>
    </dxf>
    <dxf>
      <font>
        <b val="0"/>
        <condense val="0"/>
        <extend val="0"/>
        <color indexed="10"/>
      </font>
      <fill>
        <patternFill patternType="solid">
          <fgColor indexed="24"/>
          <bgColor rgb="FFFD9D9D"/>
        </patternFill>
      </fill>
      <border>
        <left style="hair">
          <color indexed="47"/>
        </left>
        <right style="hair">
          <color indexed="47"/>
        </right>
        <top style="hair">
          <color indexed="47"/>
        </top>
        <bottom style="hair">
          <color indexed="47"/>
        </bottom>
      </border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5000B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FF6633"/>
      <rgbColor rgb="00FFFFCC"/>
      <rgbColor rgb="00CCFFFF"/>
      <rgbColor rgb="00660066"/>
      <rgbColor rgb="00FF8080"/>
      <rgbColor rgb="000084D1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99"/>
      <rgbColor rgb="00E6E6E6"/>
      <rgbColor rgb="00B3B3B3"/>
      <rgbColor rgb="00FFCCCC"/>
      <rgbColor rgb="00CC99FF"/>
      <rgbColor rgb="00FFCC99"/>
      <rgbColor rgb="003366FF"/>
      <rgbColor rgb="0033CCCC"/>
      <rgbColor rgb="00AECF00"/>
      <rgbColor rgb="00FFD320"/>
      <rgbColor rgb="00FF950E"/>
      <rgbColor rgb="00FF6600"/>
      <rgbColor rgb="00666666"/>
      <rgbColor rgb="00999999"/>
      <rgbColor rgb="00004586"/>
      <rgbColor rgb="00579D1C"/>
      <rgbColor rgb="00003300"/>
      <rgbColor rgb="00333300"/>
      <rgbColor rgb="00FF420E"/>
      <rgbColor rgb="00993366"/>
      <rgbColor rgb="00333399"/>
      <rgbColor rgb="00333333"/>
    </indexedColors>
    <mruColors>
      <color rgb="FF007C82"/>
      <color rgb="FF006600"/>
      <color rgb="FF008273"/>
      <color rgb="FFFFFFCC"/>
      <color rgb="FF008000"/>
      <color rgb="FFF9FF79"/>
      <color rgb="FFCCFFCC"/>
      <color rgb="FFFD9E03"/>
      <color rgb="FF03B0FD"/>
      <color rgb="FFF4E3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200"/>
            </a:pPr>
            <a:r>
              <a:rPr lang="en-US" sz="1200"/>
              <a:t>Yearly Avg Net Worth VS Projection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'3. Monthly Balance Sheet'!$P$8</c:f>
              <c:strCache>
                <c:ptCount val="1"/>
                <c:pt idx="0">
                  <c:v>Total Net Worth</c:v>
                </c:pt>
              </c:strCache>
            </c:strRef>
          </c:tx>
          <c:spPr>
            <a:gradFill>
              <a:gsLst>
                <a:gs pos="0">
                  <a:srgbClr val="00B050"/>
                </a:gs>
                <a:gs pos="33000">
                  <a:srgbClr val="00B0F0"/>
                </a:gs>
                <a:gs pos="68000">
                  <a:srgbClr val="FFC000"/>
                </a:gs>
                <a:gs pos="100000">
                  <a:srgbClr val="FF0000"/>
                </a:gs>
              </a:gsLst>
              <a:lin ang="5400000" scaled="1"/>
            </a:gradFill>
            <a:ln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'3. Monthly Balance Sheet'!$D$711:$D$790</c15:sqref>
                  </c15:fullRef>
                </c:ext>
              </c:extLst>
              <c:f>('3. Monthly Balance Sheet'!$D$711:$D$716,'3. Monthly Balance Sheet'!$D$731:$D$790)</c:f>
              <c:numCache>
                <c:formatCode>General</c:formatCode>
                <c:ptCount val="6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2041</c:v>
                </c:pt>
                <c:pt idx="7">
                  <c:v>2042</c:v>
                </c:pt>
                <c:pt idx="8">
                  <c:v>2043</c:v>
                </c:pt>
                <c:pt idx="9">
                  <c:v>2044</c:v>
                </c:pt>
                <c:pt idx="10">
                  <c:v>2045</c:v>
                </c:pt>
                <c:pt idx="11">
                  <c:v>2046</c:v>
                </c:pt>
                <c:pt idx="12">
                  <c:v>2047</c:v>
                </c:pt>
                <c:pt idx="13">
                  <c:v>2048</c:v>
                </c:pt>
                <c:pt idx="14">
                  <c:v>2049</c:v>
                </c:pt>
                <c:pt idx="15">
                  <c:v>2050</c:v>
                </c:pt>
                <c:pt idx="16">
                  <c:v>2051</c:v>
                </c:pt>
                <c:pt idx="17">
                  <c:v>2052</c:v>
                </c:pt>
                <c:pt idx="18">
                  <c:v>2053</c:v>
                </c:pt>
                <c:pt idx="19">
                  <c:v>2054</c:v>
                </c:pt>
                <c:pt idx="20">
                  <c:v>2055</c:v>
                </c:pt>
                <c:pt idx="21">
                  <c:v>2056</c:v>
                </c:pt>
                <c:pt idx="22">
                  <c:v>2057</c:v>
                </c:pt>
                <c:pt idx="23">
                  <c:v>2058</c:v>
                </c:pt>
                <c:pt idx="24">
                  <c:v>2059</c:v>
                </c:pt>
                <c:pt idx="25">
                  <c:v>2060</c:v>
                </c:pt>
                <c:pt idx="26">
                  <c:v>2061</c:v>
                </c:pt>
                <c:pt idx="27">
                  <c:v>2062</c:v>
                </c:pt>
                <c:pt idx="28">
                  <c:v>2063</c:v>
                </c:pt>
                <c:pt idx="29">
                  <c:v>2064</c:v>
                </c:pt>
                <c:pt idx="30">
                  <c:v>2065</c:v>
                </c:pt>
                <c:pt idx="31">
                  <c:v>2066</c:v>
                </c:pt>
                <c:pt idx="32">
                  <c:v>2067</c:v>
                </c:pt>
                <c:pt idx="33">
                  <c:v>2068</c:v>
                </c:pt>
                <c:pt idx="34">
                  <c:v>2069</c:v>
                </c:pt>
                <c:pt idx="35">
                  <c:v>2070</c:v>
                </c:pt>
                <c:pt idx="36">
                  <c:v>2071</c:v>
                </c:pt>
                <c:pt idx="37">
                  <c:v>2072</c:v>
                </c:pt>
                <c:pt idx="38">
                  <c:v>2073</c:v>
                </c:pt>
                <c:pt idx="39">
                  <c:v>2074</c:v>
                </c:pt>
                <c:pt idx="40">
                  <c:v>2075</c:v>
                </c:pt>
                <c:pt idx="41">
                  <c:v>2076</c:v>
                </c:pt>
                <c:pt idx="42">
                  <c:v>2077</c:v>
                </c:pt>
                <c:pt idx="43">
                  <c:v>2078</c:v>
                </c:pt>
                <c:pt idx="44">
                  <c:v>2079</c:v>
                </c:pt>
                <c:pt idx="45">
                  <c:v>2080</c:v>
                </c:pt>
                <c:pt idx="46">
                  <c:v>2081</c:v>
                </c:pt>
                <c:pt idx="47">
                  <c:v>2082</c:v>
                </c:pt>
                <c:pt idx="48">
                  <c:v>2083</c:v>
                </c:pt>
                <c:pt idx="49">
                  <c:v>2084</c:v>
                </c:pt>
                <c:pt idx="50">
                  <c:v>2085</c:v>
                </c:pt>
                <c:pt idx="51">
                  <c:v>2086</c:v>
                </c:pt>
                <c:pt idx="52">
                  <c:v>2087</c:v>
                </c:pt>
                <c:pt idx="53">
                  <c:v>2088</c:v>
                </c:pt>
                <c:pt idx="54">
                  <c:v>2089</c:v>
                </c:pt>
                <c:pt idx="55">
                  <c:v>2090</c:v>
                </c:pt>
                <c:pt idx="56">
                  <c:v>2091</c:v>
                </c:pt>
                <c:pt idx="57">
                  <c:v>2092</c:v>
                </c:pt>
                <c:pt idx="58">
                  <c:v>2093</c:v>
                </c:pt>
                <c:pt idx="59">
                  <c:v>2094</c:v>
                </c:pt>
                <c:pt idx="60">
                  <c:v>2095</c:v>
                </c:pt>
                <c:pt idx="61">
                  <c:v>2096</c:v>
                </c:pt>
                <c:pt idx="62">
                  <c:v>2097</c:v>
                </c:pt>
                <c:pt idx="63">
                  <c:v>2098</c:v>
                </c:pt>
                <c:pt idx="64">
                  <c:v>2099</c:v>
                </c:pt>
                <c:pt idx="65">
                  <c:v>2100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 Monthly Balance Sheet'!$P$711:$P$730</c15:sqref>
                  </c15:fullRef>
                </c:ext>
              </c:extLst>
              <c:f>'3. Monthly Balance Sheet'!$P$711:$P$716</c:f>
              <c:numCache>
                <c:formatCode>_([$$-409]* #,##0_);_([$$-409]* \(#,##0\);_([$$-409]* "-"??_);_(@_)</c:formatCode>
                <c:ptCount val="6"/>
                <c:pt idx="0">
                  <c:v>55980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62-4569-AE6C-1D9E5DA39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939472"/>
        <c:axId val="1701578352"/>
      </c:barChart>
      <c:lineChart>
        <c:grouping val="standard"/>
        <c:varyColors val="0"/>
        <c:ser>
          <c:idx val="0"/>
          <c:order val="0"/>
          <c:tx>
            <c:strRef>
              <c:f>'3. Monthly Balance Sheet'!$X$710</c:f>
              <c:strCache>
                <c:ptCount val="1"/>
                <c:pt idx="0">
                  <c:v>Net Worth Projection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'3. Monthly Balance Sheet'!$D$711:$D$790</c15:sqref>
                  </c15:fullRef>
                </c:ext>
              </c:extLst>
              <c:f>('3. Monthly Balance Sheet'!$D$711:$D$716,'3. Monthly Balance Sheet'!$D$731:$D$790)</c:f>
              <c:numCache>
                <c:formatCode>General</c:formatCode>
                <c:ptCount val="6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2041</c:v>
                </c:pt>
                <c:pt idx="7">
                  <c:v>2042</c:v>
                </c:pt>
                <c:pt idx="8">
                  <c:v>2043</c:v>
                </c:pt>
                <c:pt idx="9">
                  <c:v>2044</c:v>
                </c:pt>
                <c:pt idx="10">
                  <c:v>2045</c:v>
                </c:pt>
                <c:pt idx="11">
                  <c:v>2046</c:v>
                </c:pt>
                <c:pt idx="12">
                  <c:v>2047</c:v>
                </c:pt>
                <c:pt idx="13">
                  <c:v>2048</c:v>
                </c:pt>
                <c:pt idx="14">
                  <c:v>2049</c:v>
                </c:pt>
                <c:pt idx="15">
                  <c:v>2050</c:v>
                </c:pt>
                <c:pt idx="16">
                  <c:v>2051</c:v>
                </c:pt>
                <c:pt idx="17">
                  <c:v>2052</c:v>
                </c:pt>
                <c:pt idx="18">
                  <c:v>2053</c:v>
                </c:pt>
                <c:pt idx="19">
                  <c:v>2054</c:v>
                </c:pt>
                <c:pt idx="20">
                  <c:v>2055</c:v>
                </c:pt>
                <c:pt idx="21">
                  <c:v>2056</c:v>
                </c:pt>
                <c:pt idx="22">
                  <c:v>2057</c:v>
                </c:pt>
                <c:pt idx="23">
                  <c:v>2058</c:v>
                </c:pt>
                <c:pt idx="24">
                  <c:v>2059</c:v>
                </c:pt>
                <c:pt idx="25">
                  <c:v>2060</c:v>
                </c:pt>
                <c:pt idx="26">
                  <c:v>2061</c:v>
                </c:pt>
                <c:pt idx="27">
                  <c:v>2062</c:v>
                </c:pt>
                <c:pt idx="28">
                  <c:v>2063</c:v>
                </c:pt>
                <c:pt idx="29">
                  <c:v>2064</c:v>
                </c:pt>
                <c:pt idx="30">
                  <c:v>2065</c:v>
                </c:pt>
                <c:pt idx="31">
                  <c:v>2066</c:v>
                </c:pt>
                <c:pt idx="32">
                  <c:v>2067</c:v>
                </c:pt>
                <c:pt idx="33">
                  <c:v>2068</c:v>
                </c:pt>
                <c:pt idx="34">
                  <c:v>2069</c:v>
                </c:pt>
                <c:pt idx="35">
                  <c:v>2070</c:v>
                </c:pt>
                <c:pt idx="36">
                  <c:v>2071</c:v>
                </c:pt>
                <c:pt idx="37">
                  <c:v>2072</c:v>
                </c:pt>
                <c:pt idx="38">
                  <c:v>2073</c:v>
                </c:pt>
                <c:pt idx="39">
                  <c:v>2074</c:v>
                </c:pt>
                <c:pt idx="40">
                  <c:v>2075</c:v>
                </c:pt>
                <c:pt idx="41">
                  <c:v>2076</c:v>
                </c:pt>
                <c:pt idx="42">
                  <c:v>2077</c:v>
                </c:pt>
                <c:pt idx="43">
                  <c:v>2078</c:v>
                </c:pt>
                <c:pt idx="44">
                  <c:v>2079</c:v>
                </c:pt>
                <c:pt idx="45">
                  <c:v>2080</c:v>
                </c:pt>
                <c:pt idx="46">
                  <c:v>2081</c:v>
                </c:pt>
                <c:pt idx="47">
                  <c:v>2082</c:v>
                </c:pt>
                <c:pt idx="48">
                  <c:v>2083</c:v>
                </c:pt>
                <c:pt idx="49">
                  <c:v>2084</c:v>
                </c:pt>
                <c:pt idx="50">
                  <c:v>2085</c:v>
                </c:pt>
                <c:pt idx="51">
                  <c:v>2086</c:v>
                </c:pt>
                <c:pt idx="52">
                  <c:v>2087</c:v>
                </c:pt>
                <c:pt idx="53">
                  <c:v>2088</c:v>
                </c:pt>
                <c:pt idx="54">
                  <c:v>2089</c:v>
                </c:pt>
                <c:pt idx="55">
                  <c:v>2090</c:v>
                </c:pt>
                <c:pt idx="56">
                  <c:v>2091</c:v>
                </c:pt>
                <c:pt idx="57">
                  <c:v>2092</c:v>
                </c:pt>
                <c:pt idx="58">
                  <c:v>2093</c:v>
                </c:pt>
                <c:pt idx="59">
                  <c:v>2094</c:v>
                </c:pt>
                <c:pt idx="60">
                  <c:v>2095</c:v>
                </c:pt>
                <c:pt idx="61">
                  <c:v>2096</c:v>
                </c:pt>
                <c:pt idx="62">
                  <c:v>2097</c:v>
                </c:pt>
                <c:pt idx="63">
                  <c:v>2098</c:v>
                </c:pt>
                <c:pt idx="64">
                  <c:v>2099</c:v>
                </c:pt>
                <c:pt idx="65">
                  <c:v>2100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'3. Monthly Balance Sheet'!$X$711:$X$730</c15:sqref>
                  </c15:fullRef>
                </c:ext>
              </c:extLst>
              <c:f>'3. Monthly Balance Sheet'!$X$711:$X$716</c:f>
              <c:numCache>
                <c:formatCode>_([$$-409]* #,##0_);_([$$-409]* \(#,##0\);_([$$-409]* "-"??_);_(@_)</c:formatCode>
                <c:ptCount val="6"/>
                <c:pt idx="0">
                  <c:v>48381.714522102207</c:v>
                </c:pt>
                <c:pt idx="1">
                  <c:v>97624.151706451594</c:v>
                </c:pt>
                <c:pt idx="2">
                  <c:v>149903.75466720635</c:v>
                </c:pt>
                <c:pt idx="3">
                  <c:v>205407.84914372535</c:v>
                </c:pt>
                <c:pt idx="4">
                  <c:v>264335.31471707637</c:v>
                </c:pt>
                <c:pt idx="5">
                  <c:v>326897.29742571228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2-4569-AE6C-1D9E5DA39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3939472"/>
        <c:axId val="1701578352"/>
      </c:lineChart>
      <c:dateAx>
        <c:axId val="144393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en-US"/>
          </a:p>
        </c:txPr>
        <c:crossAx val="1701578352"/>
        <c:crosses val="autoZero"/>
        <c:auto val="0"/>
        <c:lblOffset val="100"/>
        <c:baseTimeUnit val="days"/>
      </c:dateAx>
      <c:valAx>
        <c:axId val="1701578352"/>
        <c:scaling>
          <c:orientation val="minMax"/>
        </c:scaling>
        <c:delete val="0"/>
        <c:axPos val="l"/>
        <c:numFmt formatCode="_([$$-409]* #,##0_);_([$$-409]* \(#,##0\);_([$$-409]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900"/>
            </a:pPr>
            <a:endParaRPr lang="en-US"/>
          </a:p>
        </c:txPr>
        <c:crossAx val="144393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800"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" panose="020B0503020204020204" pitchFamily="34" charset="0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</a:rPr>
              <a:t>Net Worth 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orbel" panose="020B05030202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C8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6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7C82"/>
                    </a:solidFill>
                    <a:effectLst>
                      <a:glow rad="101600">
                        <a:schemeClr val="bg1">
                          <a:alpha val="60000"/>
                        </a:schemeClr>
                      </a:glow>
                    </a:effectLst>
                    <a:latin typeface="Corbel" panose="020B05030202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92D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'3. Monthly Balance Sheet'!$D$9:$D$700</c:f>
              <c:numCache>
                <c:formatCode>dd\ mmm\ \'yy</c:formatCode>
                <c:ptCount val="69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</c:numCache>
            </c:numRef>
          </c:cat>
          <c:val>
            <c:numRef>
              <c:f>'3. Monthly Balance Sheet'!$P$9:$P$700</c:f>
              <c:numCache>
                <c:formatCode>_([$$-409]* #,##0_);_([$$-409]* \(#,##0\);_([$$-409]* "-"??_);_(@_)</c:formatCode>
                <c:ptCount val="692"/>
                <c:pt idx="0">
                  <c:v>44900</c:v>
                </c:pt>
                <c:pt idx="1">
                  <c:v>52650</c:v>
                </c:pt>
                <c:pt idx="2">
                  <c:v>55600</c:v>
                </c:pt>
                <c:pt idx="3">
                  <c:v>61750</c:v>
                </c:pt>
                <c:pt idx="4">
                  <c:v>65000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0-4709-A606-60DC942E8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6745104"/>
        <c:axId val="1886743856"/>
      </c:lineChart>
      <c:dateAx>
        <c:axId val="1886745104"/>
        <c:scaling>
          <c:orientation val="minMax"/>
          <c:max val="4453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 \'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" panose="020B0503020204020204" pitchFamily="34" charset="0"/>
                <a:ea typeface="+mn-ea"/>
                <a:cs typeface="+mn-cs"/>
              </a:defRPr>
            </a:pPr>
            <a:endParaRPr lang="en-US"/>
          </a:p>
        </c:txPr>
        <c:crossAx val="1886743856"/>
        <c:crosses val="autoZero"/>
        <c:auto val="1"/>
        <c:lblOffset val="100"/>
        <c:baseTimeUnit val="months"/>
      </c:dateAx>
      <c:valAx>
        <c:axId val="1886743856"/>
        <c:scaling>
          <c:orientation val="minMax"/>
        </c:scaling>
        <c:delete val="0"/>
        <c:axPos val="l"/>
        <c:numFmt formatCode="_([$$-409]* #,##0_);_([$$-409]* \(#,##0\);_([$$-409]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" panose="020B0503020204020204" pitchFamily="34" charset="0"/>
                <a:ea typeface="+mn-ea"/>
                <a:cs typeface="+mn-cs"/>
              </a:defRPr>
            </a:pPr>
            <a:endParaRPr lang="en-US"/>
          </a:p>
        </c:txPr>
        <c:crossAx val="188674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" panose="020B0503020204020204" pitchFamily="34" charset="0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</a:rPr>
              <a:t>Savings Rate 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orbel" panose="020B05030202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orbel" panose="020B05030202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'3. Monthly Balance Sheet'!$D$9:$D$700</c:f>
              <c:numCache>
                <c:formatCode>dd\ mmm\ \'yy</c:formatCode>
                <c:ptCount val="69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</c:numCache>
            </c:numRef>
          </c:cat>
          <c:val>
            <c:numRef>
              <c:f>'3. Monthly Balance Sheet'!$V$9:$V$700</c:f>
              <c:numCache>
                <c:formatCode>0.0%</c:formatCode>
                <c:ptCount val="692"/>
                <c:pt idx="0">
                  <c:v>0.73333333333333328</c:v>
                </c:pt>
                <c:pt idx="1">
                  <c:v>0.60555555555555551</c:v>
                </c:pt>
                <c:pt idx="2">
                  <c:v>0.69666666666666666</c:v>
                </c:pt>
                <c:pt idx="3">
                  <c:v>0.39666666666666667</c:v>
                </c:pt>
                <c:pt idx="4">
                  <c:v>0.73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8-4797-8EF6-C042F0754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6745104"/>
        <c:axId val="1886743856"/>
      </c:lineChart>
      <c:dateAx>
        <c:axId val="1886745104"/>
        <c:scaling>
          <c:orientation val="minMax"/>
          <c:max val="4453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 \'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" panose="020B0503020204020204" pitchFamily="34" charset="0"/>
                <a:ea typeface="+mn-ea"/>
                <a:cs typeface="+mn-cs"/>
              </a:defRPr>
            </a:pPr>
            <a:endParaRPr lang="en-US"/>
          </a:p>
        </c:txPr>
        <c:crossAx val="1886743856"/>
        <c:crosses val="autoZero"/>
        <c:auto val="1"/>
        <c:lblOffset val="100"/>
        <c:baseTimeUnit val="months"/>
      </c:dateAx>
      <c:valAx>
        <c:axId val="1886743856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" panose="020B0503020204020204" pitchFamily="34" charset="0"/>
                <a:ea typeface="+mn-ea"/>
                <a:cs typeface="+mn-cs"/>
              </a:defRPr>
            </a:pPr>
            <a:endParaRPr lang="en-US"/>
          </a:p>
        </c:txPr>
        <c:crossAx val="188674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200"/>
            </a:pPr>
            <a:r>
              <a:rPr lang="en-US" sz="1200"/>
              <a:t>Income Vs Expenses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'3. Monthly Balance Sheet'!$F$8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rgbClr val="C00000"/>
            </a:solidFill>
            <a:ln w="28575" cap="rnd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700">
                    <a:solidFill>
                      <a:srgbClr val="C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 Monthly Balance Sheet'!$D$9:$D$700</c:f>
              <c:numCache>
                <c:formatCode>dd\ mmm\ \'yy</c:formatCode>
                <c:ptCount val="69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</c:numCache>
            </c:numRef>
          </c:cat>
          <c:val>
            <c:numRef>
              <c:f>'3. Monthly Balance Sheet'!$F$9:$F$13</c:f>
              <c:numCache>
                <c:formatCode>_([$$-409]* #,##0_);_([$$-409]* \(#,##0\);_([$$-409]* "-"??_);_(@_)</c:formatCode>
                <c:ptCount val="5"/>
                <c:pt idx="0">
                  <c:v>2400</c:v>
                </c:pt>
                <c:pt idx="1">
                  <c:v>3550</c:v>
                </c:pt>
                <c:pt idx="2">
                  <c:v>2730</c:v>
                </c:pt>
                <c:pt idx="3">
                  <c:v>5430</c:v>
                </c:pt>
                <c:pt idx="4">
                  <c:v>2430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F3-4F69-99FE-290E04CF2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4487839"/>
        <c:axId val="1255074767"/>
      </c:barChart>
      <c:lineChart>
        <c:grouping val="standard"/>
        <c:varyColors val="0"/>
        <c:ser>
          <c:idx val="0"/>
          <c:order val="0"/>
          <c:tx>
            <c:strRef>
              <c:f>'3. Monthly Balance Sheet'!$E$8</c:f>
              <c:strCache>
                <c:ptCount val="1"/>
                <c:pt idx="0">
                  <c:v>Income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1500000" vert="horz" lIns="0" tIns="0" rIns="0" bIns="0" anchor="t" anchorCtr="1"/>
              <a:lstStyle/>
              <a:p>
                <a:pPr>
                  <a:defRPr sz="700">
                    <a:solidFill>
                      <a:srgbClr val="0070C0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 Monthly Balance Sheet'!$D$9:$D$700</c:f>
              <c:numCache>
                <c:formatCode>dd\ mmm\ \'yy</c:formatCode>
                <c:ptCount val="69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</c:numCache>
            </c:numRef>
          </c:cat>
          <c:val>
            <c:numRef>
              <c:f>'3. Monthly Balance Sheet'!$E$9:$E$13</c:f>
              <c:numCache>
                <c:formatCode>_([$$-409]* #,##0_);_([$$-409]* \(#,##0\);_([$$-409]* "-"??_);_(@_)</c:formatCode>
                <c:ptCount val="5"/>
                <c:pt idx="0">
                  <c:v>9000</c:v>
                </c:pt>
                <c:pt idx="1">
                  <c:v>9000</c:v>
                </c:pt>
                <c:pt idx="2">
                  <c:v>9000</c:v>
                </c:pt>
                <c:pt idx="3">
                  <c:v>9000</c:v>
                </c:pt>
                <c:pt idx="4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3-4F69-99FE-290E04CF2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487839"/>
        <c:axId val="1255074767"/>
      </c:lineChart>
      <c:dateAx>
        <c:axId val="1304487839"/>
        <c:scaling>
          <c:orientation val="minMax"/>
          <c:max val="4453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 \'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en-US"/>
          </a:p>
        </c:txPr>
        <c:crossAx val="1255074767"/>
        <c:crosses val="autoZero"/>
        <c:auto val="1"/>
        <c:lblOffset val="100"/>
        <c:baseTimeUnit val="months"/>
      </c:dateAx>
      <c:valAx>
        <c:axId val="1255074767"/>
        <c:scaling>
          <c:orientation val="minMax"/>
        </c:scaling>
        <c:delete val="0"/>
        <c:axPos val="l"/>
        <c:numFmt formatCode="_([$$-409]* #,##0_);_([$$-409]* \(#,##0\);_([$$-409]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900"/>
            </a:pPr>
            <a:endParaRPr lang="en-US"/>
          </a:p>
        </c:txPr>
        <c:crossAx val="1304487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>
          <a:latin typeface="Corbel" panose="020B0503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Networth projections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'2. Investing Projections'!$E$4</c:f>
              <c:strCache>
                <c:ptCount val="1"/>
                <c:pt idx="0">
                  <c:v>Est Investment Worth Continuous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/>
              <a:lstStyle/>
              <a:p>
                <a:pPr algn="ctr">
                  <a:defRPr sz="900" b="0" i="0" u="none" strike="noStrike" baseline="0">
                    <a:solidFill>
                      <a:srgbClr val="0066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 Investing Projections'!$D$6:$D$43</c15:sqref>
                  </c15:fullRef>
                </c:ext>
              </c:extLst>
              <c:f>'2. Investing Projections'!$D$6:$D$33</c:f>
              <c:numCache>
                <c:formatCode>General</c:formatCode>
                <c:ptCount val="28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54</c:v>
                </c:pt>
                <c:pt idx="24">
                  <c:v>55</c:v>
                </c:pt>
                <c:pt idx="25">
                  <c:v>56</c:v>
                </c:pt>
                <c:pt idx="26">
                  <c:v>57</c:v>
                </c:pt>
                <c:pt idx="27">
                  <c:v>58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 Investing Projections'!$E$6:$E$43</c15:sqref>
                  </c15:fullRef>
                </c:ext>
              </c:extLst>
              <c:f>'2. Investing Projections'!$E$6:$E$33</c:f>
              <c:numCache>
                <c:formatCode>_([$$-409]* #,##0_);_([$$-409]* \(#,##0\);_([$$-409]* "-"??_);_(@_)</c:formatCode>
                <c:ptCount val="28"/>
                <c:pt idx="0">
                  <c:v>48381.714522102207</c:v>
                </c:pt>
                <c:pt idx="1">
                  <c:v>97624.151706451594</c:v>
                </c:pt>
                <c:pt idx="2">
                  <c:v>149903.75466720635</c:v>
                </c:pt>
                <c:pt idx="3">
                  <c:v>205407.84914372535</c:v>
                </c:pt>
                <c:pt idx="4">
                  <c:v>264335.31471707637</c:v>
                </c:pt>
                <c:pt idx="5">
                  <c:v>326897.29742571228</c:v>
                </c:pt>
                <c:pt idx="6">
                  <c:v>393317.96633372147</c:v>
                </c:pt>
                <c:pt idx="7">
                  <c:v>463835.31676255265</c:v>
                </c:pt>
                <c:pt idx="8">
                  <c:v>538702.02306431625</c:v>
                </c:pt>
                <c:pt idx="9">
                  <c:v>618186.34399227472</c:v>
                </c:pt>
                <c:pt idx="10">
                  <c:v>702573.08391260507</c:v>
                </c:pt>
                <c:pt idx="11">
                  <c:v>792164.61330159975</c:v>
                </c:pt>
                <c:pt idx="12">
                  <c:v>887281.95218490169</c:v>
                </c:pt>
                <c:pt idx="13">
                  <c:v>988265.9204008996</c:v>
                </c:pt>
                <c:pt idx="14">
                  <c:v>1095478.3588098537</c:v>
                </c:pt>
                <c:pt idx="15">
                  <c:v>1209303.4258245297</c:v>
                </c:pt>
                <c:pt idx="16">
                  <c:v>1330148.9739080009</c:v>
                </c:pt>
                <c:pt idx="17">
                  <c:v>1458448.010970827</c:v>
                </c:pt>
                <c:pt idx="18">
                  <c:v>1594660.2519040091</c:v>
                </c:pt>
                <c:pt idx="19">
                  <c:v>1739273.7658071101</c:v>
                </c:pt>
                <c:pt idx="20">
                  <c:v>1892806.7248137908</c:v>
                </c:pt>
                <c:pt idx="21">
                  <c:v>2055809.2607810851</c:v>
                </c:pt>
                <c:pt idx="22">
                  <c:v>2228865.4364952059</c:v>
                </c:pt>
                <c:pt idx="23">
                  <c:v>2412595.3384570112</c:v>
                </c:pt>
                <c:pt idx="24">
                  <c:v>2607657.2987459004</c:v>
                </c:pt>
                <c:pt idx="25">
                  <c:v>2814750.2539234078</c:v>
                </c:pt>
                <c:pt idx="26">
                  <c:v>3034616.2494288157</c:v>
                </c:pt>
                <c:pt idx="27">
                  <c:v>3268043.0984404064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1-4E63-86A3-78E787A3F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"/>
        <c:overlap val="-11"/>
        <c:axId val="1456460672"/>
        <c:axId val="1456461216"/>
      </c:barChart>
      <c:catAx>
        <c:axId val="145646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56461216"/>
        <c:crosses val="autoZero"/>
        <c:auto val="1"/>
        <c:lblAlgn val="ctr"/>
        <c:lblOffset val="100"/>
        <c:noMultiLvlLbl val="0"/>
      </c:catAx>
      <c:valAx>
        <c:axId val="1456461216"/>
        <c:scaling>
          <c:orientation val="minMax"/>
        </c:scaling>
        <c:delete val="0"/>
        <c:axPos val="l"/>
        <c:majorGridlines/>
        <c:numFmt formatCode="_([$$-409]* #,##0_);_([$$-409]* \(#,##0\);_([$$-409]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56460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598995</xdr:colOff>
      <xdr:row>16</xdr:row>
      <xdr:rowOff>78556</xdr:rowOff>
    </xdr:from>
    <xdr:to>
      <xdr:col>5</xdr:col>
      <xdr:colOff>657230</xdr:colOff>
      <xdr:row>27</xdr:row>
      <xdr:rowOff>143056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699664</xdr:colOff>
      <xdr:row>16</xdr:row>
      <xdr:rowOff>78556</xdr:rowOff>
    </xdr:from>
    <xdr:to>
      <xdr:col>7</xdr:col>
      <xdr:colOff>1365818</xdr:colOff>
      <xdr:row>27</xdr:row>
      <xdr:rowOff>143056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27127</xdr:colOff>
      <xdr:row>16</xdr:row>
      <xdr:rowOff>78556</xdr:rowOff>
    </xdr:from>
    <xdr:to>
      <xdr:col>10</xdr:col>
      <xdr:colOff>690480</xdr:colOff>
      <xdr:row>27</xdr:row>
      <xdr:rowOff>143056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732913</xdr:colOff>
      <xdr:row>16</xdr:row>
      <xdr:rowOff>78556</xdr:rowOff>
    </xdr:from>
    <xdr:to>
      <xdr:col>13</xdr:col>
      <xdr:colOff>17943</xdr:colOff>
      <xdr:row>27</xdr:row>
      <xdr:rowOff>143056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432954</xdr:colOff>
      <xdr:row>38</xdr:row>
      <xdr:rowOff>69272</xdr:rowOff>
    </xdr:from>
    <xdr:to>
      <xdr:col>12</xdr:col>
      <xdr:colOff>307469</xdr:colOff>
      <xdr:row>56</xdr:row>
      <xdr:rowOff>143727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227" y="6044045"/>
          <a:ext cx="5935878" cy="28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105</xdr:row>
      <xdr:rowOff>41275</xdr:rowOff>
    </xdr:from>
    <xdr:to>
      <xdr:col>10</xdr:col>
      <xdr:colOff>28575</xdr:colOff>
      <xdr:row>130</xdr:row>
      <xdr:rowOff>95250</xdr:rowOff>
    </xdr:to>
    <xdr:graphicFrame macro="">
      <xdr:nvGraphicFramePr>
        <xdr:cNvPr id="1938" name="Chart 2">
          <a:extLst>
            <a:ext uri="{FF2B5EF4-FFF2-40B4-BE49-F238E27FC236}">
              <a16:creationId xmlns:a16="http://schemas.microsoft.com/office/drawing/2014/main" id="{00000000-0008-0000-0200-000092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xpatventure.com/wp-content/uploads/How-to-adjust-dates.pn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R256"/>
  <sheetViews>
    <sheetView zoomScale="70" zoomScaleNormal="70" workbookViewId="0">
      <selection activeCell="G31" sqref="G31"/>
    </sheetView>
  </sheetViews>
  <sheetFormatPr defaultColWidth="9.140625" defaultRowHeight="15"/>
  <cols>
    <col min="1" max="1" width="0" style="33" hidden="1" customWidth="1"/>
    <col min="2" max="2" width="9.140625" style="33" hidden="1" customWidth="1"/>
    <col min="3" max="3" width="4.28515625" style="33" customWidth="1"/>
    <col min="4" max="13" width="20.7109375" style="33" customWidth="1"/>
    <col min="14" max="14" width="14.140625" style="33" customWidth="1"/>
    <col min="15" max="16" width="9.140625" style="33"/>
    <col min="17" max="18" width="10.28515625" style="33" bestFit="1" customWidth="1"/>
    <col min="19" max="16384" width="9.140625" style="33"/>
  </cols>
  <sheetData>
    <row r="1" spans="3:18" hidden="1"/>
    <row r="2" spans="3:18" hidden="1"/>
    <row r="3" spans="3:18" hidden="1"/>
    <row r="4" spans="3:18" hidden="1"/>
    <row r="5" spans="3:18" hidden="1"/>
    <row r="6" spans="3:18" hidden="1"/>
    <row r="7" spans="3:18" ht="31.15">
      <c r="C7" s="72"/>
      <c r="D7" s="164" t="s">
        <v>0</v>
      </c>
      <c r="E7" s="164"/>
      <c r="F7" s="164"/>
      <c r="G7" s="73" t="s">
        <v>1</v>
      </c>
      <c r="H7" s="74">
        <f ca="1">TODAY()</f>
        <v>45309</v>
      </c>
      <c r="J7" s="75" t="s">
        <v>2</v>
      </c>
      <c r="K7" s="158">
        <v>44472</v>
      </c>
      <c r="L7" s="72"/>
      <c r="M7" s="75" t="s">
        <v>3</v>
      </c>
    </row>
    <row r="8" spans="3:18" ht="15.6"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3:18" ht="16.149999999999999" thickBot="1">
      <c r="C9" s="72"/>
      <c r="D9" s="72"/>
      <c r="E9" s="76" t="s">
        <v>4</v>
      </c>
      <c r="F9" s="76" t="s">
        <v>5</v>
      </c>
      <c r="G9" s="160"/>
      <c r="H9" s="78">
        <f>'1. Data Input'!C16</f>
        <v>100000</v>
      </c>
      <c r="I9" s="78">
        <f>'1. Data Input'!C17</f>
        <v>500000</v>
      </c>
      <c r="J9" s="78">
        <f>'1. Data Input'!C15</f>
        <v>1050000</v>
      </c>
      <c r="K9" s="77"/>
      <c r="L9" s="76" t="s">
        <v>6</v>
      </c>
      <c r="M9" s="76" t="s">
        <v>4</v>
      </c>
    </row>
    <row r="10" spans="3:18" s="34" customFormat="1" ht="38.25" customHeight="1">
      <c r="D10" s="65" t="s">
        <v>7</v>
      </c>
      <c r="E10" s="66" t="s">
        <v>8</v>
      </c>
      <c r="F10" s="66" t="s">
        <v>9</v>
      </c>
      <c r="G10" s="67" t="s">
        <v>10</v>
      </c>
      <c r="H10" s="68" t="s">
        <v>11</v>
      </c>
      <c r="I10" s="69" t="s">
        <v>12</v>
      </c>
      <c r="J10" s="70" t="s">
        <v>13</v>
      </c>
      <c r="K10" s="79" t="s">
        <v>14</v>
      </c>
      <c r="L10" s="71" t="str">
        <f>"Safe Withdrawal Rate of " &amp; '1. Data Input'!C13*100 &amp; "%"</f>
        <v>Safe Withdrawal Rate of 4%</v>
      </c>
      <c r="M10" s="79" t="s">
        <v>15</v>
      </c>
    </row>
    <row r="11" spans="3:18" ht="21" customHeight="1" thickBot="1">
      <c r="D11" s="63">
        <f>'3. Monthly Balance Sheet'!$P$4</f>
        <v>65000</v>
      </c>
      <c r="E11" s="80">
        <f>'3. Monthly Balance Sheet'!V2</f>
        <v>0.63244444444444436</v>
      </c>
      <c r="F11" s="63">
        <f>'3. Monthly Balance Sheet'!$H$2</f>
        <v>3168.2660000000005</v>
      </c>
      <c r="G11" s="63">
        <f>'1. Data Input'!$C$15</f>
        <v>1050000</v>
      </c>
      <c r="H11" s="80">
        <f>$D$11/('1. Data Input'!$C$16)</f>
        <v>0.65</v>
      </c>
      <c r="I11" s="80">
        <f>$D$11/('1. Data Input'!$C$17)</f>
        <v>0.13</v>
      </c>
      <c r="J11" s="80">
        <f>D11/G11</f>
        <v>6.1904761904761907E-2</v>
      </c>
      <c r="K11" s="63">
        <f>'1. Data Input'!C10/12</f>
        <v>3500</v>
      </c>
      <c r="L11" s="64">
        <f>'3. Monthly Balance Sheet'!W10</f>
        <v>138.83333333333334</v>
      </c>
      <c r="M11" s="81">
        <f>'3. Monthly Balance Sheet'!Q2</f>
        <v>9.7969817437084439E-2</v>
      </c>
    </row>
    <row r="12" spans="3:18" ht="12" customHeight="1" thickBot="1">
      <c r="D12" s="37"/>
      <c r="E12" s="39"/>
      <c r="F12" s="37"/>
      <c r="G12" s="37"/>
      <c r="H12" s="39"/>
      <c r="I12" s="39"/>
      <c r="J12" s="39"/>
      <c r="K12" s="37"/>
      <c r="L12" s="37"/>
      <c r="M12" s="38"/>
    </row>
    <row r="13" spans="3:18" ht="30.75" customHeight="1">
      <c r="D13" s="180" t="s">
        <v>16</v>
      </c>
      <c r="E13" s="166" t="str">
        <f>H10</f>
        <v>Milestone 1</v>
      </c>
      <c r="F13" s="166"/>
      <c r="G13" s="166"/>
      <c r="H13" s="167" t="str">
        <f>I10</f>
        <v>Milestone 2</v>
      </c>
      <c r="I13" s="168"/>
      <c r="J13" s="169"/>
      <c r="K13" s="183" t="str">
        <f>J10</f>
        <v>FI</v>
      </c>
      <c r="L13" s="183"/>
      <c r="M13" s="184"/>
      <c r="Q13" s="161"/>
      <c r="R13" s="161"/>
    </row>
    <row r="14" spans="3:18" ht="29.25" customHeight="1">
      <c r="D14" s="181"/>
      <c r="E14" s="165" t="str">
        <f ca="1">DATEDIF(TODAY(), $E$15, "y") &amp;" years, "&amp;DATEDIF(TODAY(), $E$15, "ym") &amp;" months, " &amp;DATEDIF(TODAY(), $E$15, "md") &amp;" days"</f>
        <v>0 years, 9 months, 22 days</v>
      </c>
      <c r="F14" s="165"/>
      <c r="G14" s="165"/>
      <c r="H14" s="170" t="str">
        <f ca="1">DATEDIF(TODAY(), $H$15, "y") &amp;" years, "&amp;DATEDIF(TODAY(), $H$15, "ym") &amp;" months, " &amp;DATEDIF(TODAY(), $H$15, "md") &amp;" days"</f>
        <v>8 years, 0 months, 17 days</v>
      </c>
      <c r="I14" s="171"/>
      <c r="J14" s="172"/>
      <c r="K14" s="185" t="str">
        <f ca="1">DATEDIF(TODAY(), $K$15, "y") &amp;" years, "&amp;DATEDIF(TODAY(), $K$15, "ym") &amp;" months, " &amp;DATEDIF(TODAY(), $K$15, "md") &amp;" days"</f>
        <v>14 years, 7 months, 19 days</v>
      </c>
      <c r="L14" s="185"/>
      <c r="M14" s="186"/>
      <c r="N14" s="162"/>
      <c r="Q14" s="161"/>
      <c r="R14" s="161"/>
    </row>
    <row r="15" spans="3:18" s="85" customFormat="1" ht="23.25" customHeight="1">
      <c r="D15" s="182"/>
      <c r="E15" s="202">
        <f ca="1">TODAY()+NPER(('1. Data Input'!$C$31/12),$F$11,$D$11,-H9,1)*30.4</f>
        <v>45605.631855650594</v>
      </c>
      <c r="F15" s="173"/>
      <c r="G15" s="203"/>
      <c r="H15" s="174">
        <f ca="1">TODAY()+NPER(('1. Data Input'!$C$31/12),$F$11,$D$11,-I9,1)*30.4</f>
        <v>48248.784505479649</v>
      </c>
      <c r="I15" s="175"/>
      <c r="J15" s="176"/>
      <c r="K15" s="177">
        <f ca="1">TODAY()+NPER(('1. Data Input'!$C$31/12),$F$11,$D$11,-J9,1)*30.4</f>
        <v>50654.005100760813</v>
      </c>
      <c r="L15" s="178"/>
      <c r="M15" s="179"/>
      <c r="P15" s="33"/>
      <c r="Q15" s="161"/>
      <c r="R15" s="161"/>
    </row>
    <row r="16" spans="3:18" ht="12" customHeight="1">
      <c r="D16" s="37"/>
      <c r="E16" s="39"/>
      <c r="F16" s="37"/>
      <c r="G16" s="37"/>
      <c r="H16" s="39"/>
      <c r="I16" s="39"/>
      <c r="J16" s="39"/>
      <c r="K16" s="37"/>
      <c r="L16" s="37"/>
      <c r="M16" s="38"/>
      <c r="Q16" s="161"/>
      <c r="R16" s="161"/>
    </row>
    <row r="17" spans="4:18">
      <c r="Q17" s="161"/>
      <c r="R17" s="161"/>
    </row>
    <row r="18" spans="4:18">
      <c r="Q18" s="161"/>
      <c r="R18" s="161"/>
    </row>
    <row r="19" spans="4:18" ht="15" customHeight="1">
      <c r="D19" s="35"/>
      <c r="E19" s="35"/>
      <c r="F19" s="35"/>
      <c r="G19" s="35"/>
      <c r="H19" s="35"/>
      <c r="I19" s="35"/>
      <c r="J19" s="35"/>
      <c r="K19" s="35"/>
      <c r="L19" s="35"/>
      <c r="Q19" s="161"/>
      <c r="R19" s="161"/>
    </row>
    <row r="20" spans="4:18" ht="15" customHeight="1">
      <c r="D20" s="35"/>
      <c r="E20" s="35"/>
      <c r="F20" s="35"/>
      <c r="G20" s="35"/>
      <c r="H20" s="35"/>
      <c r="I20" s="35"/>
      <c r="J20" s="35"/>
      <c r="K20" s="35"/>
      <c r="L20" s="35"/>
      <c r="Q20" s="161"/>
      <c r="R20" s="161"/>
    </row>
    <row r="21" spans="4:18">
      <c r="Q21" s="161"/>
      <c r="R21" s="161"/>
    </row>
    <row r="22" spans="4:18">
      <c r="Q22" s="161"/>
      <c r="R22" s="161"/>
    </row>
    <row r="23" spans="4:18">
      <c r="Q23" s="161"/>
      <c r="R23" s="161"/>
    </row>
    <row r="24" spans="4:18">
      <c r="Q24" s="161"/>
      <c r="R24" s="161"/>
    </row>
    <row r="25" spans="4:18">
      <c r="Q25" s="161"/>
      <c r="R25" s="161"/>
    </row>
    <row r="26" spans="4:18">
      <c r="Q26" s="161"/>
      <c r="R26" s="161"/>
    </row>
    <row r="27" spans="4:18">
      <c r="Q27" s="161"/>
      <c r="R27" s="161"/>
    </row>
    <row r="28" spans="4:18">
      <c r="Q28" s="161"/>
      <c r="R28" s="161"/>
    </row>
    <row r="29" spans="4:18">
      <c r="Q29" s="161"/>
      <c r="R29" s="161"/>
    </row>
    <row r="30" spans="4:18">
      <c r="Q30" s="161"/>
      <c r="R30" s="161"/>
    </row>
    <row r="31" spans="4:18">
      <c r="Q31" s="161"/>
      <c r="R31" s="161"/>
    </row>
    <row r="32" spans="4:18">
      <c r="Q32" s="161"/>
      <c r="R32" s="161"/>
    </row>
    <row r="33" spans="17:18">
      <c r="Q33" s="161"/>
      <c r="R33" s="161"/>
    </row>
    <row r="34" spans="17:18">
      <c r="Q34" s="161"/>
      <c r="R34" s="161"/>
    </row>
    <row r="35" spans="17:18">
      <c r="Q35" s="161"/>
      <c r="R35" s="161"/>
    </row>
    <row r="36" spans="17:18">
      <c r="Q36" s="161"/>
      <c r="R36" s="161"/>
    </row>
    <row r="37" spans="17:18">
      <c r="Q37" s="161"/>
      <c r="R37" s="161"/>
    </row>
    <row r="38" spans="17:18">
      <c r="Q38" s="161"/>
      <c r="R38" s="161"/>
    </row>
    <row r="39" spans="17:18">
      <c r="Q39" s="161"/>
      <c r="R39" s="161"/>
    </row>
    <row r="40" spans="17:18">
      <c r="Q40" s="161"/>
      <c r="R40" s="161"/>
    </row>
    <row r="41" spans="17:18">
      <c r="Q41" s="161"/>
      <c r="R41" s="161"/>
    </row>
    <row r="42" spans="17:18">
      <c r="Q42" s="161"/>
      <c r="R42" s="161"/>
    </row>
    <row r="43" spans="17:18">
      <c r="Q43" s="161"/>
      <c r="R43" s="161"/>
    </row>
    <row r="44" spans="17:18">
      <c r="Q44" s="161"/>
      <c r="R44" s="161"/>
    </row>
    <row r="45" spans="17:18">
      <c r="Q45" s="161"/>
      <c r="R45" s="161"/>
    </row>
    <row r="46" spans="17:18">
      <c r="Q46" s="161"/>
      <c r="R46" s="161"/>
    </row>
    <row r="47" spans="17:18">
      <c r="Q47" s="161"/>
      <c r="R47" s="161"/>
    </row>
    <row r="48" spans="17:18">
      <c r="Q48" s="161"/>
      <c r="R48" s="161"/>
    </row>
    <row r="49" spans="17:18">
      <c r="Q49" s="161"/>
      <c r="R49" s="161"/>
    </row>
    <row r="50" spans="17:18">
      <c r="Q50" s="161"/>
      <c r="R50" s="161"/>
    </row>
    <row r="51" spans="17:18">
      <c r="Q51" s="161"/>
      <c r="R51" s="161"/>
    </row>
    <row r="52" spans="17:18">
      <c r="Q52" s="161"/>
      <c r="R52" s="161"/>
    </row>
    <row r="53" spans="17:18">
      <c r="Q53" s="161"/>
      <c r="R53" s="161"/>
    </row>
    <row r="54" spans="17:18">
      <c r="Q54" s="161"/>
      <c r="R54" s="161"/>
    </row>
    <row r="55" spans="17:18">
      <c r="Q55" s="161"/>
      <c r="R55" s="161"/>
    </row>
    <row r="56" spans="17:18">
      <c r="Q56" s="161"/>
      <c r="R56" s="161"/>
    </row>
    <row r="57" spans="17:18">
      <c r="Q57" s="161"/>
      <c r="R57" s="161"/>
    </row>
    <row r="58" spans="17:18">
      <c r="Q58" s="161"/>
      <c r="R58" s="161"/>
    </row>
    <row r="59" spans="17:18">
      <c r="Q59" s="161"/>
      <c r="R59" s="161"/>
    </row>
    <row r="60" spans="17:18">
      <c r="Q60" s="161"/>
      <c r="R60" s="161"/>
    </row>
    <row r="61" spans="17:18">
      <c r="Q61" s="161"/>
      <c r="R61" s="161"/>
    </row>
    <row r="62" spans="17:18">
      <c r="Q62" s="161"/>
      <c r="R62" s="161"/>
    </row>
    <row r="63" spans="17:18">
      <c r="Q63" s="161"/>
      <c r="R63" s="161"/>
    </row>
    <row r="64" spans="17:18">
      <c r="Q64" s="161"/>
      <c r="R64" s="161"/>
    </row>
    <row r="65" spans="17:18">
      <c r="Q65" s="161"/>
      <c r="R65" s="161"/>
    </row>
    <row r="66" spans="17:18">
      <c r="Q66" s="161"/>
      <c r="R66" s="161"/>
    </row>
    <row r="67" spans="17:18">
      <c r="Q67" s="161"/>
      <c r="R67" s="161"/>
    </row>
    <row r="68" spans="17:18">
      <c r="Q68" s="161"/>
      <c r="R68" s="161"/>
    </row>
    <row r="69" spans="17:18">
      <c r="Q69" s="161"/>
      <c r="R69" s="161"/>
    </row>
    <row r="70" spans="17:18">
      <c r="Q70" s="161"/>
      <c r="R70" s="161"/>
    </row>
    <row r="71" spans="17:18">
      <c r="Q71" s="161"/>
      <c r="R71" s="161"/>
    </row>
    <row r="72" spans="17:18">
      <c r="Q72" s="161"/>
      <c r="R72" s="161"/>
    </row>
    <row r="73" spans="17:18">
      <c r="Q73" s="161"/>
      <c r="R73" s="161"/>
    </row>
    <row r="74" spans="17:18">
      <c r="Q74" s="161"/>
      <c r="R74" s="161"/>
    </row>
    <row r="75" spans="17:18">
      <c r="Q75" s="161"/>
      <c r="R75" s="161"/>
    </row>
    <row r="76" spans="17:18">
      <c r="Q76" s="161"/>
      <c r="R76" s="161"/>
    </row>
    <row r="77" spans="17:18">
      <c r="Q77" s="161"/>
      <c r="R77" s="161"/>
    </row>
    <row r="78" spans="17:18">
      <c r="Q78" s="161"/>
      <c r="R78" s="161"/>
    </row>
    <row r="79" spans="17:18">
      <c r="Q79" s="161"/>
      <c r="R79" s="161"/>
    </row>
    <row r="80" spans="17:18">
      <c r="Q80" s="161"/>
      <c r="R80" s="161"/>
    </row>
    <row r="81" spans="17:18">
      <c r="Q81" s="161"/>
      <c r="R81" s="161"/>
    </row>
    <row r="82" spans="17:18">
      <c r="Q82" s="161"/>
      <c r="R82" s="161"/>
    </row>
    <row r="83" spans="17:18">
      <c r="Q83" s="161"/>
      <c r="R83" s="161"/>
    </row>
    <row r="84" spans="17:18">
      <c r="Q84" s="161"/>
      <c r="R84" s="161"/>
    </row>
    <row r="85" spans="17:18">
      <c r="Q85" s="161"/>
      <c r="R85" s="161"/>
    </row>
    <row r="86" spans="17:18">
      <c r="Q86" s="161"/>
      <c r="R86" s="161"/>
    </row>
    <row r="87" spans="17:18">
      <c r="Q87" s="161"/>
      <c r="R87" s="161"/>
    </row>
    <row r="88" spans="17:18">
      <c r="Q88" s="161"/>
      <c r="R88" s="161"/>
    </row>
    <row r="89" spans="17:18">
      <c r="Q89" s="161"/>
      <c r="R89" s="161"/>
    </row>
    <row r="90" spans="17:18">
      <c r="Q90" s="161"/>
      <c r="R90" s="161"/>
    </row>
    <row r="91" spans="17:18">
      <c r="Q91" s="161"/>
      <c r="R91" s="161"/>
    </row>
    <row r="92" spans="17:18">
      <c r="Q92" s="161"/>
      <c r="R92" s="161"/>
    </row>
    <row r="93" spans="17:18">
      <c r="Q93" s="161"/>
      <c r="R93" s="161"/>
    </row>
    <row r="94" spans="17:18">
      <c r="Q94" s="161"/>
      <c r="R94" s="161"/>
    </row>
    <row r="95" spans="17:18">
      <c r="Q95" s="161"/>
      <c r="R95" s="161"/>
    </row>
    <row r="96" spans="17:18">
      <c r="Q96" s="161"/>
      <c r="R96" s="161"/>
    </row>
    <row r="97" spans="17:18">
      <c r="Q97" s="161"/>
      <c r="R97" s="161"/>
    </row>
    <row r="98" spans="17:18">
      <c r="Q98" s="161"/>
      <c r="R98" s="161"/>
    </row>
    <row r="99" spans="17:18">
      <c r="Q99" s="161"/>
      <c r="R99" s="161"/>
    </row>
    <row r="100" spans="17:18">
      <c r="Q100" s="161"/>
      <c r="R100" s="161"/>
    </row>
    <row r="101" spans="17:18">
      <c r="Q101" s="161"/>
      <c r="R101" s="161"/>
    </row>
    <row r="102" spans="17:18">
      <c r="Q102" s="161"/>
      <c r="R102" s="161"/>
    </row>
    <row r="103" spans="17:18">
      <c r="Q103" s="161"/>
      <c r="R103" s="161"/>
    </row>
    <row r="104" spans="17:18">
      <c r="Q104" s="161"/>
      <c r="R104" s="161"/>
    </row>
    <row r="105" spans="17:18">
      <c r="Q105" s="161"/>
      <c r="R105" s="161"/>
    </row>
    <row r="106" spans="17:18">
      <c r="Q106" s="161"/>
      <c r="R106" s="161"/>
    </row>
    <row r="107" spans="17:18">
      <c r="Q107" s="161"/>
      <c r="R107" s="161"/>
    </row>
    <row r="108" spans="17:18">
      <c r="Q108" s="161"/>
      <c r="R108" s="161"/>
    </row>
    <row r="109" spans="17:18">
      <c r="Q109" s="161"/>
      <c r="R109" s="161"/>
    </row>
    <row r="110" spans="17:18">
      <c r="Q110" s="161"/>
      <c r="R110" s="161"/>
    </row>
    <row r="111" spans="17:18">
      <c r="Q111" s="161"/>
      <c r="R111" s="161"/>
    </row>
    <row r="112" spans="17:18">
      <c r="Q112" s="161"/>
      <c r="R112" s="161"/>
    </row>
    <row r="113" spans="17:18">
      <c r="Q113" s="161"/>
      <c r="R113" s="161"/>
    </row>
    <row r="114" spans="17:18">
      <c r="Q114" s="161"/>
      <c r="R114" s="161"/>
    </row>
    <row r="115" spans="17:18">
      <c r="Q115" s="161"/>
      <c r="R115" s="161"/>
    </row>
    <row r="116" spans="17:18">
      <c r="Q116" s="161"/>
      <c r="R116" s="161"/>
    </row>
    <row r="117" spans="17:18">
      <c r="Q117" s="161"/>
      <c r="R117" s="161"/>
    </row>
    <row r="118" spans="17:18">
      <c r="Q118" s="161"/>
      <c r="R118" s="161"/>
    </row>
    <row r="119" spans="17:18">
      <c r="Q119" s="161"/>
      <c r="R119" s="161"/>
    </row>
    <row r="120" spans="17:18">
      <c r="Q120" s="161"/>
      <c r="R120" s="161"/>
    </row>
    <row r="121" spans="17:18">
      <c r="Q121" s="161"/>
      <c r="R121" s="161"/>
    </row>
    <row r="122" spans="17:18">
      <c r="Q122" s="161"/>
      <c r="R122" s="161"/>
    </row>
    <row r="123" spans="17:18">
      <c r="Q123" s="161"/>
      <c r="R123" s="161"/>
    </row>
    <row r="124" spans="17:18">
      <c r="Q124" s="161"/>
      <c r="R124" s="161"/>
    </row>
    <row r="125" spans="17:18">
      <c r="Q125" s="161"/>
      <c r="R125" s="161"/>
    </row>
    <row r="126" spans="17:18">
      <c r="Q126" s="161"/>
      <c r="R126" s="161"/>
    </row>
    <row r="127" spans="17:18">
      <c r="Q127" s="161"/>
      <c r="R127" s="161"/>
    </row>
    <row r="128" spans="17:18">
      <c r="Q128" s="161"/>
      <c r="R128" s="161"/>
    </row>
    <row r="129" spans="17:18">
      <c r="Q129" s="161"/>
      <c r="R129" s="161"/>
    </row>
    <row r="130" spans="17:18">
      <c r="Q130" s="161"/>
      <c r="R130" s="161"/>
    </row>
    <row r="131" spans="17:18">
      <c r="Q131" s="161"/>
      <c r="R131" s="161"/>
    </row>
    <row r="132" spans="17:18">
      <c r="Q132" s="161"/>
      <c r="R132" s="161"/>
    </row>
    <row r="133" spans="17:18">
      <c r="Q133" s="161"/>
      <c r="R133" s="161"/>
    </row>
    <row r="134" spans="17:18">
      <c r="Q134" s="161"/>
      <c r="R134" s="161"/>
    </row>
    <row r="135" spans="17:18">
      <c r="Q135" s="161"/>
      <c r="R135" s="161"/>
    </row>
    <row r="136" spans="17:18">
      <c r="Q136" s="161"/>
      <c r="R136" s="161"/>
    </row>
    <row r="137" spans="17:18">
      <c r="Q137" s="161"/>
      <c r="R137" s="161"/>
    </row>
    <row r="138" spans="17:18">
      <c r="Q138" s="161"/>
      <c r="R138" s="161"/>
    </row>
    <row r="139" spans="17:18">
      <c r="Q139" s="161"/>
      <c r="R139" s="161"/>
    </row>
    <row r="140" spans="17:18">
      <c r="Q140" s="161"/>
      <c r="R140" s="161"/>
    </row>
    <row r="141" spans="17:18">
      <c r="Q141" s="161"/>
      <c r="R141" s="161"/>
    </row>
    <row r="142" spans="17:18">
      <c r="Q142" s="161"/>
      <c r="R142" s="161"/>
    </row>
    <row r="143" spans="17:18">
      <c r="Q143" s="161"/>
      <c r="R143" s="161"/>
    </row>
    <row r="144" spans="17:18">
      <c r="Q144" s="161"/>
      <c r="R144" s="161"/>
    </row>
    <row r="145" spans="17:18">
      <c r="Q145" s="161"/>
      <c r="R145" s="161"/>
    </row>
    <row r="146" spans="17:18">
      <c r="Q146" s="161"/>
      <c r="R146" s="161"/>
    </row>
    <row r="147" spans="17:18">
      <c r="Q147" s="161"/>
      <c r="R147" s="161"/>
    </row>
    <row r="148" spans="17:18">
      <c r="Q148" s="161"/>
      <c r="R148" s="161"/>
    </row>
    <row r="149" spans="17:18">
      <c r="Q149" s="161"/>
      <c r="R149" s="161"/>
    </row>
    <row r="150" spans="17:18">
      <c r="Q150" s="161"/>
      <c r="R150" s="161"/>
    </row>
    <row r="151" spans="17:18">
      <c r="Q151" s="161"/>
      <c r="R151" s="161"/>
    </row>
    <row r="152" spans="17:18">
      <c r="Q152" s="161"/>
      <c r="R152" s="161"/>
    </row>
    <row r="153" spans="17:18">
      <c r="Q153" s="161"/>
      <c r="R153" s="161"/>
    </row>
    <row r="154" spans="17:18">
      <c r="Q154" s="161"/>
      <c r="R154" s="161"/>
    </row>
    <row r="155" spans="17:18">
      <c r="Q155" s="161"/>
      <c r="R155" s="161"/>
    </row>
    <row r="156" spans="17:18">
      <c r="Q156" s="161"/>
      <c r="R156" s="161"/>
    </row>
    <row r="157" spans="17:18">
      <c r="Q157" s="161"/>
      <c r="R157" s="161"/>
    </row>
    <row r="158" spans="17:18">
      <c r="Q158" s="161"/>
      <c r="R158" s="161"/>
    </row>
    <row r="159" spans="17:18">
      <c r="Q159" s="161"/>
      <c r="R159" s="161"/>
    </row>
    <row r="160" spans="17:18">
      <c r="Q160" s="161"/>
      <c r="R160" s="161"/>
    </row>
    <row r="161" spans="17:18">
      <c r="Q161" s="161"/>
      <c r="R161" s="161"/>
    </row>
    <row r="162" spans="17:18">
      <c r="Q162" s="161"/>
      <c r="R162" s="161"/>
    </row>
    <row r="163" spans="17:18">
      <c r="Q163" s="161"/>
      <c r="R163" s="161"/>
    </row>
    <row r="164" spans="17:18">
      <c r="Q164" s="161"/>
      <c r="R164" s="161"/>
    </row>
    <row r="165" spans="17:18">
      <c r="Q165" s="161"/>
      <c r="R165" s="161"/>
    </row>
    <row r="166" spans="17:18">
      <c r="Q166" s="161"/>
      <c r="R166" s="161"/>
    </row>
    <row r="167" spans="17:18">
      <c r="Q167" s="161"/>
      <c r="R167" s="161"/>
    </row>
    <row r="168" spans="17:18">
      <c r="Q168" s="161"/>
      <c r="R168" s="161"/>
    </row>
    <row r="169" spans="17:18">
      <c r="Q169" s="161"/>
      <c r="R169" s="161"/>
    </row>
    <row r="170" spans="17:18">
      <c r="Q170" s="161"/>
      <c r="R170" s="161"/>
    </row>
    <row r="171" spans="17:18">
      <c r="Q171" s="161"/>
      <c r="R171" s="161"/>
    </row>
    <row r="172" spans="17:18">
      <c r="Q172" s="161"/>
      <c r="R172" s="161"/>
    </row>
    <row r="173" spans="17:18">
      <c r="Q173" s="161"/>
      <c r="R173" s="161"/>
    </row>
    <row r="174" spans="17:18">
      <c r="Q174" s="161"/>
      <c r="R174" s="161"/>
    </row>
    <row r="175" spans="17:18">
      <c r="Q175" s="161"/>
      <c r="R175" s="161"/>
    </row>
    <row r="176" spans="17:18">
      <c r="Q176" s="161"/>
      <c r="R176" s="161"/>
    </row>
    <row r="177" spans="17:18">
      <c r="Q177" s="161"/>
      <c r="R177" s="161"/>
    </row>
    <row r="178" spans="17:18">
      <c r="Q178" s="161"/>
      <c r="R178" s="161"/>
    </row>
    <row r="179" spans="17:18">
      <c r="Q179" s="161"/>
      <c r="R179" s="161"/>
    </row>
    <row r="180" spans="17:18">
      <c r="Q180" s="161"/>
      <c r="R180" s="161"/>
    </row>
    <row r="181" spans="17:18">
      <c r="Q181" s="161"/>
      <c r="R181" s="161"/>
    </row>
    <row r="182" spans="17:18">
      <c r="Q182" s="161"/>
      <c r="R182" s="161"/>
    </row>
    <row r="183" spans="17:18">
      <c r="Q183" s="161"/>
      <c r="R183" s="161"/>
    </row>
    <row r="184" spans="17:18">
      <c r="Q184" s="161"/>
      <c r="R184" s="161"/>
    </row>
    <row r="185" spans="17:18">
      <c r="Q185" s="161"/>
      <c r="R185" s="161"/>
    </row>
    <row r="186" spans="17:18">
      <c r="Q186" s="161"/>
      <c r="R186" s="161"/>
    </row>
    <row r="187" spans="17:18">
      <c r="Q187" s="161"/>
      <c r="R187" s="161"/>
    </row>
    <row r="188" spans="17:18">
      <c r="Q188" s="161"/>
      <c r="R188" s="161"/>
    </row>
    <row r="189" spans="17:18">
      <c r="Q189" s="161"/>
      <c r="R189" s="161"/>
    </row>
    <row r="190" spans="17:18">
      <c r="Q190" s="161"/>
      <c r="R190" s="161"/>
    </row>
    <row r="191" spans="17:18">
      <c r="Q191" s="161"/>
      <c r="R191" s="161"/>
    </row>
    <row r="192" spans="17:18">
      <c r="Q192" s="161"/>
      <c r="R192" s="161"/>
    </row>
    <row r="193" spans="17:18">
      <c r="Q193" s="161"/>
      <c r="R193" s="161"/>
    </row>
    <row r="194" spans="17:18">
      <c r="Q194" s="161"/>
      <c r="R194" s="161"/>
    </row>
    <row r="195" spans="17:18">
      <c r="Q195" s="161"/>
      <c r="R195" s="161"/>
    </row>
    <row r="196" spans="17:18">
      <c r="Q196" s="161"/>
      <c r="R196" s="161"/>
    </row>
    <row r="197" spans="17:18">
      <c r="Q197" s="161"/>
      <c r="R197" s="161"/>
    </row>
    <row r="198" spans="17:18">
      <c r="Q198" s="161"/>
      <c r="R198" s="161"/>
    </row>
    <row r="199" spans="17:18">
      <c r="Q199" s="161"/>
      <c r="R199" s="161"/>
    </row>
    <row r="200" spans="17:18">
      <c r="Q200" s="161"/>
      <c r="R200" s="161"/>
    </row>
    <row r="201" spans="17:18">
      <c r="Q201" s="161"/>
      <c r="R201" s="161"/>
    </row>
    <row r="202" spans="17:18">
      <c r="Q202" s="161"/>
      <c r="R202" s="161"/>
    </row>
    <row r="203" spans="17:18">
      <c r="Q203" s="161"/>
      <c r="R203" s="161"/>
    </row>
    <row r="204" spans="17:18">
      <c r="Q204" s="161"/>
      <c r="R204" s="161"/>
    </row>
    <row r="205" spans="17:18">
      <c r="Q205" s="161"/>
      <c r="R205" s="161"/>
    </row>
    <row r="206" spans="17:18">
      <c r="Q206" s="161"/>
      <c r="R206" s="161"/>
    </row>
    <row r="207" spans="17:18">
      <c r="Q207" s="161"/>
      <c r="R207" s="161"/>
    </row>
    <row r="208" spans="17:18">
      <c r="Q208" s="161"/>
      <c r="R208" s="161"/>
    </row>
    <row r="209" spans="17:18">
      <c r="Q209" s="161"/>
      <c r="R209" s="161"/>
    </row>
    <row r="210" spans="17:18">
      <c r="Q210" s="161"/>
      <c r="R210" s="161"/>
    </row>
    <row r="211" spans="17:18">
      <c r="Q211" s="161"/>
      <c r="R211" s="161"/>
    </row>
    <row r="212" spans="17:18">
      <c r="Q212" s="161"/>
      <c r="R212" s="161"/>
    </row>
    <row r="213" spans="17:18">
      <c r="Q213" s="161"/>
      <c r="R213" s="161"/>
    </row>
    <row r="214" spans="17:18">
      <c r="Q214" s="161"/>
      <c r="R214" s="161"/>
    </row>
    <row r="215" spans="17:18">
      <c r="Q215" s="161"/>
      <c r="R215" s="161"/>
    </row>
    <row r="216" spans="17:18">
      <c r="Q216" s="161"/>
      <c r="R216" s="161"/>
    </row>
    <row r="217" spans="17:18">
      <c r="Q217" s="161"/>
      <c r="R217" s="161"/>
    </row>
    <row r="218" spans="17:18">
      <c r="Q218" s="161"/>
      <c r="R218" s="161"/>
    </row>
    <row r="219" spans="17:18">
      <c r="Q219" s="161"/>
      <c r="R219" s="161"/>
    </row>
    <row r="220" spans="17:18">
      <c r="Q220" s="161"/>
      <c r="R220" s="161"/>
    </row>
    <row r="221" spans="17:18">
      <c r="Q221" s="161"/>
      <c r="R221" s="161"/>
    </row>
    <row r="222" spans="17:18">
      <c r="Q222" s="161"/>
      <c r="R222" s="161"/>
    </row>
    <row r="223" spans="17:18">
      <c r="Q223" s="161"/>
      <c r="R223" s="161"/>
    </row>
    <row r="224" spans="17:18">
      <c r="Q224" s="161"/>
      <c r="R224" s="161"/>
    </row>
    <row r="225" spans="17:18">
      <c r="Q225" s="161"/>
      <c r="R225" s="161"/>
    </row>
    <row r="226" spans="17:18">
      <c r="Q226" s="161"/>
      <c r="R226" s="161"/>
    </row>
    <row r="227" spans="17:18">
      <c r="Q227" s="161"/>
      <c r="R227" s="161"/>
    </row>
    <row r="228" spans="17:18">
      <c r="Q228" s="161"/>
      <c r="R228" s="161"/>
    </row>
    <row r="229" spans="17:18">
      <c r="Q229" s="161"/>
      <c r="R229" s="161"/>
    </row>
    <row r="230" spans="17:18">
      <c r="Q230" s="161"/>
      <c r="R230" s="161"/>
    </row>
    <row r="231" spans="17:18">
      <c r="Q231" s="161"/>
      <c r="R231" s="161"/>
    </row>
    <row r="232" spans="17:18">
      <c r="Q232" s="161"/>
      <c r="R232" s="161"/>
    </row>
    <row r="233" spans="17:18">
      <c r="Q233" s="161"/>
      <c r="R233" s="161"/>
    </row>
    <row r="234" spans="17:18">
      <c r="Q234" s="161"/>
      <c r="R234" s="161"/>
    </row>
    <row r="235" spans="17:18">
      <c r="Q235" s="161"/>
      <c r="R235" s="161"/>
    </row>
    <row r="236" spans="17:18">
      <c r="Q236" s="161"/>
      <c r="R236" s="161"/>
    </row>
    <row r="237" spans="17:18">
      <c r="Q237" s="161"/>
      <c r="R237" s="161"/>
    </row>
    <row r="238" spans="17:18">
      <c r="Q238" s="161"/>
      <c r="R238" s="161"/>
    </row>
    <row r="239" spans="17:18">
      <c r="Q239" s="161"/>
      <c r="R239" s="161"/>
    </row>
    <row r="240" spans="17:18">
      <c r="Q240" s="161"/>
      <c r="R240" s="161"/>
    </row>
    <row r="241" spans="17:18">
      <c r="Q241" s="161"/>
      <c r="R241" s="161"/>
    </row>
    <row r="242" spans="17:18">
      <c r="Q242" s="161"/>
      <c r="R242" s="161"/>
    </row>
    <row r="243" spans="17:18">
      <c r="Q243" s="161"/>
      <c r="R243" s="161"/>
    </row>
    <row r="244" spans="17:18">
      <c r="Q244" s="161"/>
      <c r="R244" s="161"/>
    </row>
    <row r="245" spans="17:18">
      <c r="Q245" s="161"/>
      <c r="R245" s="161"/>
    </row>
    <row r="246" spans="17:18">
      <c r="Q246" s="161"/>
      <c r="R246" s="161"/>
    </row>
    <row r="247" spans="17:18">
      <c r="Q247" s="161"/>
      <c r="R247" s="161"/>
    </row>
    <row r="248" spans="17:18">
      <c r="Q248" s="161"/>
      <c r="R248" s="161"/>
    </row>
    <row r="249" spans="17:18">
      <c r="Q249" s="161"/>
      <c r="R249" s="161"/>
    </row>
    <row r="250" spans="17:18">
      <c r="Q250" s="161"/>
      <c r="R250" s="161"/>
    </row>
    <row r="251" spans="17:18">
      <c r="Q251" s="161"/>
      <c r="R251" s="161"/>
    </row>
    <row r="252" spans="17:18">
      <c r="Q252" s="161"/>
      <c r="R252" s="161"/>
    </row>
    <row r="253" spans="17:18">
      <c r="Q253" s="161"/>
      <c r="R253" s="161"/>
    </row>
    <row r="254" spans="17:18">
      <c r="Q254" s="161"/>
      <c r="R254" s="161"/>
    </row>
    <row r="255" spans="17:18">
      <c r="Q255" s="161"/>
      <c r="R255" s="161"/>
    </row>
    <row r="256" spans="17:18">
      <c r="Q256" s="161"/>
      <c r="R256" s="161"/>
    </row>
  </sheetData>
  <mergeCells count="11">
    <mergeCell ref="E15:G15"/>
    <mergeCell ref="H15:J15"/>
    <mergeCell ref="K15:M15"/>
    <mergeCell ref="D13:D15"/>
    <mergeCell ref="K13:M13"/>
    <mergeCell ref="K14:M14"/>
    <mergeCell ref="D7:F7"/>
    <mergeCell ref="E14:G14"/>
    <mergeCell ref="E13:G13"/>
    <mergeCell ref="H13:J13"/>
    <mergeCell ref="H14:J14"/>
  </mergeCells>
  <conditionalFormatting sqref="J11:J12 J16">
    <cfRule type="dataBar" priority="4">
      <dataBar>
        <cfvo type="num" val="0"/>
        <cfvo type="num" val="1"/>
        <color rgb="FF006600"/>
      </dataBar>
      <extLst>
        <ext xmlns:x14="http://schemas.microsoft.com/office/spreadsheetml/2009/9/main" uri="{B025F937-C7B1-47D3-B67F-A62EFF666E3E}">
          <x14:id>{77F2D46D-7380-4532-95E7-AE91916E56DF}</x14:id>
        </ext>
      </extLst>
    </cfRule>
  </conditionalFormatting>
  <conditionalFormatting sqref="E11:E12 E16">
    <cfRule type="dataBar" priority="3">
      <dataBar>
        <cfvo type="num" val="0"/>
        <cfvo type="num" val="1"/>
        <color rgb="FF006600"/>
      </dataBar>
      <extLst>
        <ext xmlns:x14="http://schemas.microsoft.com/office/spreadsheetml/2009/9/main" uri="{B025F937-C7B1-47D3-B67F-A62EFF666E3E}">
          <x14:id>{C96B2ACA-606F-4D29-8926-8D45FF9B22C7}</x14:id>
        </ext>
      </extLst>
    </cfRule>
  </conditionalFormatting>
  <conditionalFormatting sqref="H11:I12 H16:I16">
    <cfRule type="dataBar" priority="1">
      <dataBar>
        <cfvo type="num" val="0"/>
        <cfvo type="num" val="1"/>
        <color rgb="FF006600"/>
      </dataBar>
      <extLst>
        <ext xmlns:x14="http://schemas.microsoft.com/office/spreadsheetml/2009/9/main" uri="{B025F937-C7B1-47D3-B67F-A62EFF666E3E}">
          <x14:id>{47BD0C52-776B-4B22-A033-D55625D9B724}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7F2D46D-7380-4532-95E7-AE91916E56DF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J11:J12 J16</xm:sqref>
        </x14:conditionalFormatting>
        <x14:conditionalFormatting xmlns:xm="http://schemas.microsoft.com/office/excel/2006/main">
          <x14:cfRule type="dataBar" id="{C96B2ACA-606F-4D29-8926-8D45FF9B22C7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E11:E12 E16</xm:sqref>
        </x14:conditionalFormatting>
        <x14:conditionalFormatting xmlns:xm="http://schemas.microsoft.com/office/excel/2006/main">
          <x14:cfRule type="dataBar" id="{47BD0C52-776B-4B22-A033-D55625D9B724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H11:I12 H16:I16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71"/>
  <sheetViews>
    <sheetView topLeftCell="A41" zoomScaleNormal="100" workbookViewId="0">
      <selection activeCell="D71" sqref="D71"/>
    </sheetView>
  </sheetViews>
  <sheetFormatPr defaultRowHeight="13.15"/>
  <cols>
    <col min="2" max="2" width="9.140625" style="1" customWidth="1"/>
  </cols>
  <sheetData>
    <row r="1" spans="2:10" ht="15.6">
      <c r="B1" s="187" t="s">
        <v>17</v>
      </c>
      <c r="C1" s="188"/>
      <c r="D1" s="188"/>
      <c r="E1" s="188"/>
      <c r="F1" s="188"/>
      <c r="G1" s="188"/>
      <c r="H1" s="188"/>
      <c r="I1" s="188"/>
      <c r="J1" s="189"/>
    </row>
    <row r="2" spans="2:10">
      <c r="B2" s="1" t="s">
        <v>18</v>
      </c>
      <c r="C2" s="24"/>
      <c r="D2" s="24"/>
      <c r="E2" s="24"/>
      <c r="F2" s="24"/>
      <c r="G2" s="24"/>
      <c r="H2" s="24"/>
      <c r="I2" s="24"/>
      <c r="J2" s="24"/>
    </row>
    <row r="3" spans="2:10">
      <c r="C3" s="24" t="s">
        <v>19</v>
      </c>
      <c r="D3" s="24"/>
      <c r="E3" s="24"/>
      <c r="F3" s="24"/>
      <c r="G3" s="24"/>
      <c r="H3" s="24"/>
      <c r="I3" s="24"/>
      <c r="J3" s="24"/>
    </row>
    <row r="4" spans="2:10">
      <c r="C4" s="24" t="s">
        <v>20</v>
      </c>
      <c r="D4" s="24"/>
      <c r="E4" s="24"/>
      <c r="F4" s="24"/>
      <c r="G4" s="24"/>
      <c r="H4" s="24"/>
      <c r="I4" s="24"/>
      <c r="J4" s="24"/>
    </row>
    <row r="5" spans="2:10">
      <c r="C5" s="24" t="s">
        <v>21</v>
      </c>
      <c r="D5" s="24"/>
      <c r="E5" s="24"/>
      <c r="F5" s="24"/>
      <c r="G5" s="24"/>
      <c r="H5" s="24"/>
      <c r="I5" s="24"/>
      <c r="J5" s="24"/>
    </row>
    <row r="6" spans="2:10">
      <c r="C6" s="24" t="s">
        <v>22</v>
      </c>
      <c r="D6" s="24"/>
      <c r="E6" s="24"/>
      <c r="F6" s="24"/>
      <c r="G6" s="24"/>
      <c r="H6" s="24"/>
      <c r="I6" s="24"/>
      <c r="J6" s="24"/>
    </row>
    <row r="7" spans="2:10">
      <c r="C7" s="24" t="s">
        <v>23</v>
      </c>
      <c r="D7" s="24"/>
      <c r="E7" s="24"/>
      <c r="F7" s="24"/>
      <c r="G7" s="24"/>
      <c r="H7" s="24"/>
      <c r="I7" s="24"/>
      <c r="J7" s="24"/>
    </row>
    <row r="8" spans="2:10" s="24" customFormat="1">
      <c r="B8" s="1"/>
      <c r="C8" s="24" t="s">
        <v>24</v>
      </c>
    </row>
    <row r="9" spans="2:10" s="24" customFormat="1">
      <c r="B9" s="1"/>
      <c r="C9" s="11" t="s">
        <v>25</v>
      </c>
    </row>
    <row r="10" spans="2:10" s="24" customFormat="1">
      <c r="B10" s="1"/>
    </row>
    <row r="11" spans="2:10" s="24" customFormat="1">
      <c r="B11" s="1" t="s">
        <v>26</v>
      </c>
    </row>
    <row r="12" spans="2:10" s="24" customFormat="1">
      <c r="B12" s="1"/>
      <c r="C12" s="41"/>
      <c r="D12" s="24" t="s">
        <v>27</v>
      </c>
    </row>
    <row r="13" spans="2:10" s="24" customFormat="1">
      <c r="B13" s="1"/>
      <c r="C13" s="29"/>
      <c r="D13" s="24" t="s">
        <v>28</v>
      </c>
    </row>
    <row r="14" spans="2:10" s="24" customFormat="1">
      <c r="B14" s="1"/>
      <c r="C14" s="62" t="s">
        <v>29</v>
      </c>
      <c r="D14" s="24" t="s">
        <v>30</v>
      </c>
    </row>
    <row r="15" spans="2:10" s="24" customFormat="1">
      <c r="B15" s="1"/>
      <c r="C15" s="62"/>
      <c r="D15" s="11" t="s">
        <v>31</v>
      </c>
    </row>
    <row r="16" spans="2:10" s="24" customFormat="1">
      <c r="B16" s="1"/>
    </row>
    <row r="18" spans="2:4">
      <c r="B18" s="1">
        <v>1</v>
      </c>
      <c r="C18" s="24" t="s">
        <v>32</v>
      </c>
      <c r="D18" s="24"/>
    </row>
    <row r="19" spans="2:4" s="13" customFormat="1">
      <c r="B19" s="1"/>
      <c r="C19" s="24">
        <v>1.1000000000000001</v>
      </c>
      <c r="D19" s="24" t="s">
        <v>33</v>
      </c>
    </row>
    <row r="20" spans="2:4">
      <c r="C20" s="24">
        <v>1.2</v>
      </c>
      <c r="D20" s="24" t="s">
        <v>34</v>
      </c>
    </row>
    <row r="21" spans="2:4">
      <c r="C21" s="24">
        <v>1.3</v>
      </c>
      <c r="D21" s="24" t="s">
        <v>35</v>
      </c>
    </row>
    <row r="23" spans="2:4">
      <c r="B23" s="1">
        <v>2</v>
      </c>
      <c r="C23" s="24" t="s">
        <v>36</v>
      </c>
      <c r="D23" s="24"/>
    </row>
    <row r="24" spans="2:4">
      <c r="C24" s="24">
        <v>2.1</v>
      </c>
      <c r="D24" s="24" t="s">
        <v>37</v>
      </c>
    </row>
    <row r="26" spans="2:4">
      <c r="B26" s="1">
        <v>3</v>
      </c>
      <c r="C26" s="24" t="s">
        <v>38</v>
      </c>
      <c r="D26" s="24"/>
    </row>
    <row r="27" spans="2:4">
      <c r="C27" s="24">
        <v>3.1</v>
      </c>
      <c r="D27" s="24" t="s">
        <v>39</v>
      </c>
    </row>
    <row r="28" spans="2:4">
      <c r="C28" s="24">
        <v>3.2</v>
      </c>
      <c r="D28" s="24" t="s">
        <v>40</v>
      </c>
    </row>
    <row r="30" spans="2:4">
      <c r="B30" s="1">
        <v>4</v>
      </c>
      <c r="C30" s="24" t="s">
        <v>41</v>
      </c>
      <c r="D30" s="24"/>
    </row>
    <row r="31" spans="2:4">
      <c r="C31" s="24">
        <v>4.0999999999999996</v>
      </c>
      <c r="D31" s="24" t="s">
        <v>42</v>
      </c>
    </row>
    <row r="32" spans="2:4">
      <c r="C32" s="24">
        <v>4.2</v>
      </c>
      <c r="D32" s="24" t="s">
        <v>43</v>
      </c>
    </row>
    <row r="34" spans="2:8">
      <c r="B34" s="1">
        <v>5</v>
      </c>
      <c r="C34" s="24" t="s">
        <v>44</v>
      </c>
      <c r="D34" s="24"/>
      <c r="E34" s="24"/>
      <c r="F34" s="24"/>
      <c r="G34" s="24"/>
      <c r="H34" s="24"/>
    </row>
    <row r="35" spans="2:8">
      <c r="C35" s="24">
        <v>5.0999999999999996</v>
      </c>
      <c r="D35" s="24" t="s">
        <v>45</v>
      </c>
      <c r="E35" s="24"/>
      <c r="F35" s="24"/>
      <c r="G35" s="24"/>
      <c r="H35" s="24"/>
    </row>
    <row r="36" spans="2:8">
      <c r="C36" s="24">
        <v>5.2</v>
      </c>
      <c r="D36" s="24" t="s">
        <v>46</v>
      </c>
      <c r="E36" s="24"/>
      <c r="F36" s="24"/>
      <c r="G36" s="24"/>
      <c r="H36" s="24"/>
    </row>
    <row r="37" spans="2:8">
      <c r="C37" s="24"/>
      <c r="D37" s="24" t="s">
        <v>47</v>
      </c>
      <c r="E37" s="24"/>
      <c r="F37" s="24"/>
      <c r="G37" s="24"/>
      <c r="H37" s="157" t="s">
        <v>48</v>
      </c>
    </row>
    <row r="70" spans="3:4">
      <c r="C70" s="24" t="s">
        <v>49</v>
      </c>
      <c r="D70" s="24" t="s">
        <v>50</v>
      </c>
    </row>
    <row r="71" spans="3:4">
      <c r="C71" s="24"/>
      <c r="D71" s="24" t="str">
        <f>" - Dashboard Row 14 &amp; 15"</f>
        <v xml:space="preserve"> - Dashboard Row 14 &amp; 15</v>
      </c>
    </row>
  </sheetData>
  <mergeCells count="1">
    <mergeCell ref="B1:J1"/>
  </mergeCells>
  <hyperlinks>
    <hyperlink ref="H37" r:id="rId1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3:F41"/>
  <sheetViews>
    <sheetView zoomScaleNormal="100" workbookViewId="0">
      <selection activeCell="D71" sqref="D71"/>
    </sheetView>
  </sheetViews>
  <sheetFormatPr defaultColWidth="9.140625" defaultRowHeight="13.15"/>
  <cols>
    <col min="1" max="1" width="9.140625" style="42"/>
    <col min="2" max="2" width="38" style="42" customWidth="1"/>
    <col min="3" max="3" width="14.85546875" style="42" bestFit="1" customWidth="1"/>
    <col min="4" max="4" width="32.42578125" style="42" customWidth="1"/>
    <col min="5" max="16384" width="9.140625" style="42"/>
  </cols>
  <sheetData>
    <row r="3" spans="1:4" ht="21">
      <c r="B3" s="196" t="s">
        <v>22</v>
      </c>
      <c r="C3" s="197"/>
      <c r="D3" s="42" t="s">
        <v>51</v>
      </c>
    </row>
    <row r="4" spans="1:4" ht="12.75" customHeight="1">
      <c r="B4" s="43" t="s">
        <v>52</v>
      </c>
      <c r="C4" s="54">
        <v>2021</v>
      </c>
      <c r="D4" s="44" t="s">
        <v>53</v>
      </c>
    </row>
    <row r="5" spans="1:4">
      <c r="A5" s="46"/>
      <c r="B5" s="43" t="s">
        <v>54</v>
      </c>
      <c r="C5" s="54">
        <v>31</v>
      </c>
      <c r="D5" s="44" t="s">
        <v>53</v>
      </c>
    </row>
    <row r="6" spans="1:4">
      <c r="A6" s="46"/>
      <c r="B6" s="43"/>
      <c r="D6" s="44"/>
    </row>
    <row r="7" spans="1:4">
      <c r="B7" s="43" t="s">
        <v>55</v>
      </c>
      <c r="C7" s="54">
        <v>2035</v>
      </c>
      <c r="D7" s="44" t="s">
        <v>53</v>
      </c>
    </row>
    <row r="8" spans="1:4">
      <c r="B8" s="43" t="s">
        <v>56</v>
      </c>
      <c r="C8" s="47">
        <f>(C5+(C7-C4))</f>
        <v>45</v>
      </c>
      <c r="D8" s="44"/>
    </row>
    <row r="9" spans="1:4">
      <c r="B9" s="43"/>
      <c r="D9" s="44"/>
    </row>
    <row r="10" spans="1:4">
      <c r="B10" s="43" t="s">
        <v>57</v>
      </c>
      <c r="C10" s="55">
        <v>42000</v>
      </c>
      <c r="D10" s="44" t="s">
        <v>53</v>
      </c>
    </row>
    <row r="11" spans="1:4">
      <c r="B11" s="48" t="s">
        <v>58</v>
      </c>
      <c r="C11" s="49">
        <f>C10/12</f>
        <v>3500</v>
      </c>
      <c r="D11" s="50" t="s">
        <v>59</v>
      </c>
    </row>
    <row r="12" spans="1:4">
      <c r="B12" s="43"/>
      <c r="C12" s="43"/>
      <c r="D12" s="43"/>
    </row>
    <row r="13" spans="1:4">
      <c r="B13" s="43" t="s">
        <v>60</v>
      </c>
      <c r="C13" s="60">
        <v>0.04</v>
      </c>
      <c r="D13" s="50" t="s">
        <v>61</v>
      </c>
    </row>
    <row r="14" spans="1:4">
      <c r="B14" s="43"/>
      <c r="D14" s="50"/>
    </row>
    <row r="15" spans="1:4">
      <c r="B15" s="43" t="s">
        <v>62</v>
      </c>
      <c r="C15" s="49">
        <f>C10/(C13)</f>
        <v>1050000</v>
      </c>
      <c r="D15" s="50" t="s">
        <v>63</v>
      </c>
    </row>
    <row r="16" spans="1:4">
      <c r="B16" s="43" t="s">
        <v>64</v>
      </c>
      <c r="C16" s="55">
        <v>100000</v>
      </c>
      <c r="D16" s="44" t="s">
        <v>53</v>
      </c>
    </row>
    <row r="17" spans="2:6">
      <c r="B17" s="43" t="s">
        <v>65</v>
      </c>
      <c r="C17" s="55">
        <v>500000</v>
      </c>
      <c r="D17" s="44" t="s">
        <v>53</v>
      </c>
    </row>
    <row r="18" spans="2:6">
      <c r="D18" s="44"/>
    </row>
    <row r="19" spans="2:6">
      <c r="B19" s="43" t="s">
        <v>66</v>
      </c>
      <c r="C19" s="54">
        <v>3</v>
      </c>
      <c r="D19" s="50" t="s">
        <v>67</v>
      </c>
    </row>
    <row r="20" spans="2:6">
      <c r="B20" s="51" t="s">
        <v>68</v>
      </c>
      <c r="C20" s="49">
        <f>(C10/12)*C19</f>
        <v>10500</v>
      </c>
      <c r="D20" s="52" t="s">
        <v>69</v>
      </c>
    </row>
    <row r="22" spans="2:6">
      <c r="B22" s="51" t="s">
        <v>70</v>
      </c>
      <c r="C22" s="60">
        <v>0.4</v>
      </c>
      <c r="D22" s="44" t="s">
        <v>53</v>
      </c>
    </row>
    <row r="23" spans="2:6">
      <c r="C23" s="53"/>
    </row>
    <row r="24" spans="2:6">
      <c r="B24" s="51" t="s">
        <v>71</v>
      </c>
      <c r="C24" s="54">
        <v>100</v>
      </c>
      <c r="D24" s="44" t="s">
        <v>72</v>
      </c>
    </row>
    <row r="25" spans="2:6">
      <c r="C25" s="53"/>
    </row>
    <row r="26" spans="2:6">
      <c r="B26" s="51" t="s">
        <v>73</v>
      </c>
      <c r="C26" s="60">
        <v>3.15E-2</v>
      </c>
      <c r="D26" s="44" t="s">
        <v>74</v>
      </c>
    </row>
    <row r="27" spans="2:6">
      <c r="C27" s="53"/>
    </row>
    <row r="28" spans="2:6" ht="13.9" thickBot="1">
      <c r="C28" s="53"/>
      <c r="E28" s="192" t="s">
        <v>75</v>
      </c>
      <c r="F28" s="193"/>
    </row>
    <row r="29" spans="2:6" ht="16.149999999999999" thickBot="1">
      <c r="B29" s="190" t="s">
        <v>76</v>
      </c>
      <c r="C29" s="191"/>
      <c r="E29" s="194"/>
      <c r="F29" s="195"/>
    </row>
    <row r="30" spans="2:6" ht="13.9" thickBot="1">
      <c r="B30" s="106" t="s">
        <v>77</v>
      </c>
      <c r="C30" s="56">
        <v>2000</v>
      </c>
      <c r="E30" s="50" t="s">
        <v>78</v>
      </c>
      <c r="F30" s="84">
        <v>9.9000000000000005E-2</v>
      </c>
    </row>
    <row r="31" spans="2:6" ht="13.9" thickBot="1">
      <c r="B31" s="106" t="s">
        <v>79</v>
      </c>
      <c r="C31" s="58">
        <v>0.06</v>
      </c>
      <c r="E31" s="50" t="s">
        <v>80</v>
      </c>
      <c r="F31" s="84">
        <v>7.6999999999999999E-2</v>
      </c>
    </row>
    <row r="32" spans="2:6" ht="13.9" thickBot="1">
      <c r="B32" s="106" t="s">
        <v>81</v>
      </c>
      <c r="C32" s="57">
        <v>12</v>
      </c>
      <c r="E32" s="50" t="s">
        <v>82</v>
      </c>
      <c r="F32" s="84">
        <v>7.0000000000000007E-2</v>
      </c>
    </row>
    <row r="33" spans="2:6" ht="13.9" thickBot="1">
      <c r="E33" s="50" t="s">
        <v>83</v>
      </c>
      <c r="F33" s="84">
        <v>5.6000000000000001E-2</v>
      </c>
    </row>
    <row r="34" spans="2:6" ht="13.9" thickBot="1">
      <c r="B34" s="106" t="s">
        <v>84</v>
      </c>
      <c r="C34" s="56">
        <v>3750</v>
      </c>
      <c r="E34" s="50" t="s">
        <v>85</v>
      </c>
      <c r="F34" s="84">
        <v>5.1999999999999998E-2</v>
      </c>
    </row>
    <row r="35" spans="2:6" ht="13.9" thickBot="1">
      <c r="E35" s="50" t="s">
        <v>86</v>
      </c>
      <c r="F35" s="84">
        <v>0.05</v>
      </c>
    </row>
    <row r="36" spans="2:6" ht="16.149999999999999" thickBot="1">
      <c r="B36" s="190" t="s">
        <v>87</v>
      </c>
      <c r="C36" s="191"/>
      <c r="E36" s="50" t="s">
        <v>88</v>
      </c>
      <c r="F36" s="84">
        <v>4.4999999999999998E-2</v>
      </c>
    </row>
    <row r="37" spans="2:6" ht="13.9" thickBot="1">
      <c r="B37" s="45" t="s">
        <v>77</v>
      </c>
      <c r="C37" s="56">
        <v>0</v>
      </c>
      <c r="E37" s="50" t="s">
        <v>89</v>
      </c>
      <c r="F37" s="84">
        <v>3.4000000000000002E-2</v>
      </c>
    </row>
    <row r="38" spans="2:6" ht="13.9" thickBot="1">
      <c r="B38" s="106" t="s">
        <v>79</v>
      </c>
      <c r="C38" s="59">
        <v>0.03</v>
      </c>
      <c r="E38" s="50" t="s">
        <v>90</v>
      </c>
      <c r="F38" s="84">
        <v>2.1999999999999999E-2</v>
      </c>
    </row>
    <row r="39" spans="2:6" ht="13.9" thickBot="1">
      <c r="B39" s="106" t="s">
        <v>81</v>
      </c>
      <c r="C39" s="57">
        <v>12</v>
      </c>
      <c r="E39" s="50" t="s">
        <v>91</v>
      </c>
      <c r="F39" s="84">
        <v>1.9E-2</v>
      </c>
    </row>
    <row r="40" spans="2:6" ht="13.9" thickBot="1"/>
    <row r="41" spans="2:6" ht="13.9" thickBot="1">
      <c r="B41" s="106" t="s">
        <v>84</v>
      </c>
      <c r="C41" s="56">
        <v>550</v>
      </c>
    </row>
  </sheetData>
  <mergeCells count="4">
    <mergeCell ref="B36:C36"/>
    <mergeCell ref="E28:F29"/>
    <mergeCell ref="B3:C3"/>
    <mergeCell ref="B29:C29"/>
  </mergeCells>
  <conditionalFormatting sqref="C7">
    <cfRule type="cellIs" dxfId="36" priority="3" operator="lessThan">
      <formula>$C$4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M153"/>
  <sheetViews>
    <sheetView tabSelected="1" zoomScaleNormal="100" workbookViewId="0">
      <selection activeCell="J7" sqref="J7"/>
    </sheetView>
  </sheetViews>
  <sheetFormatPr defaultColWidth="11.5703125" defaultRowHeight="13.15"/>
  <cols>
    <col min="1" max="1" width="12.140625" customWidth="1"/>
    <col min="2" max="3" width="6.42578125" customWidth="1"/>
    <col min="4" max="4" width="5.5703125" customWidth="1"/>
    <col min="5" max="5" width="18" customWidth="1"/>
    <col min="6" max="6" width="18" style="24" customWidth="1"/>
    <col min="7" max="7" width="16.42578125" customWidth="1"/>
    <col min="8" max="8" width="17.140625" style="8" customWidth="1"/>
    <col min="9" max="9" width="14.140625" style="8" customWidth="1"/>
    <col min="10" max="10" width="21" style="31" customWidth="1"/>
    <col min="11" max="11" width="21.85546875" style="24" customWidth="1"/>
    <col min="12" max="12" width="26.7109375" style="24" customWidth="1"/>
  </cols>
  <sheetData>
    <row r="1" spans="1:13" s="12" customFormat="1" ht="41.25" customHeight="1">
      <c r="A1" s="156">
        <f ca="1">YEAR(TODAY())</f>
        <v>2024</v>
      </c>
      <c r="B1" s="6"/>
      <c r="C1" s="6"/>
      <c r="D1" s="6"/>
      <c r="E1" s="6"/>
      <c r="F1" s="6"/>
      <c r="G1" s="6"/>
      <c r="H1" s="24"/>
      <c r="I1" s="17"/>
      <c r="J1" s="113" t="str">
        <f>"Withdrawals full (100%) 
Investing (0%)
Investing return drops (0%)"</f>
        <v>Withdrawals full (100%) 
Investing (0%)
Investing return drops (0%)</v>
      </c>
      <c r="K1" s="113" t="str">
        <f>"Withdrawals full (100%) 
Investing (0%)
Investing return drops to (" &amp; '1. Data Input'!$C$38*100 &amp; "%)"</f>
        <v>Withdrawals full (100%) 
Investing (0%)
Investing return drops to (3%)</v>
      </c>
      <c r="L1" s="113" t="str">
        <f>"Withdrawals full (100%) 
Investing ($ " &amp; '1. Data Input'!$C$41 &amp; ") from retirement date
Investing return drops to (" &amp; '1. Data Input'!$C$38*100 &amp; "%)"</f>
        <v>Withdrawals full (100%) 
Investing ($ 550) from retirement date
Investing return drops to (3%)</v>
      </c>
      <c r="M1" s="24"/>
    </row>
    <row r="2" spans="1:13" s="24" customFormat="1">
      <c r="B2" s="82"/>
      <c r="C2" s="82"/>
      <c r="D2" s="82"/>
      <c r="E2" s="82"/>
      <c r="F2" s="82"/>
      <c r="G2" s="82"/>
      <c r="I2" s="83"/>
      <c r="J2" s="107"/>
      <c r="K2" s="50"/>
      <c r="L2" s="50"/>
    </row>
    <row r="3" spans="1:13">
      <c r="A3" s="4"/>
      <c r="B3" s="198" t="s">
        <v>92</v>
      </c>
      <c r="C3" s="198"/>
      <c r="D3" s="198"/>
      <c r="E3" s="198"/>
      <c r="F3" s="198"/>
      <c r="G3" s="198"/>
      <c r="H3" s="198" t="s">
        <v>93</v>
      </c>
      <c r="I3" s="198"/>
      <c r="J3" s="108" t="s">
        <v>94</v>
      </c>
      <c r="K3" s="163" t="s">
        <v>95</v>
      </c>
      <c r="L3" s="163" t="s">
        <v>96</v>
      </c>
      <c r="M3" s="24"/>
    </row>
    <row r="4" spans="1:13" ht="39" customHeight="1">
      <c r="A4" s="4"/>
      <c r="B4" s="18" t="s">
        <v>97</v>
      </c>
      <c r="C4" s="18" t="s">
        <v>98</v>
      </c>
      <c r="D4" s="18" t="s">
        <v>99</v>
      </c>
      <c r="E4" s="105" t="s">
        <v>100</v>
      </c>
      <c r="F4" s="105" t="s">
        <v>101</v>
      </c>
      <c r="G4" s="19" t="s">
        <v>102</v>
      </c>
      <c r="H4" s="19" t="s">
        <v>103</v>
      </c>
      <c r="I4" s="19" t="s">
        <v>104</v>
      </c>
      <c r="J4" s="21" t="str">
        <f>IF(INDEX(J$7:J$105,MATCH('1. Data Input'!$C$24,$D7:$D105,0))&gt;0,"FI at age "&amp;'1. Data Input'!$C$24&amp;"!",IF(MIN(J7:J105)=0,"ERR, Adjust Yr",IF(J105&lt;=0,"Run out at "&amp;INDEX($C$7:$C$80,MATCH(MIN(J7:J105),J$7:J$105,0))&amp;" at age "&amp;INDEX($D$7:$D$105,MATCH(MIN(J7:J105),J$7:J$105,0)),"FI")))</f>
        <v>Run out at 2060 at age 70</v>
      </c>
      <c r="K4" s="21" t="str">
        <f>IF(INDEX(K$7:K$105,MATCH('1. Data Input'!$C$24,$D7:$D105,0))&gt;0,"FI at age "&amp;'1. Data Input'!$C$24&amp;"!",IF(MIN(K7:K105)=0,"ERR, Adjust Yr",IF(K105&lt;=0,"Run out at "&amp;INDEX($C$7:$C$80,MATCH(MIN(K7:K105),K$7:K$105,0))&amp;" at age "&amp;INDEX($D$7:$D$105,MATCH(MIN(K7:K105),K$7:K$105,0)),"FI")))</f>
        <v>Run out at 2077 at age 87</v>
      </c>
      <c r="L4" s="21" t="str">
        <f>IF(INDEX(L$7:L$105,MATCH('1. Data Input'!$C$24,$D7:$D105,0))&gt;0,"FI at age "&amp;'1. Data Input'!$C$24&amp;"!",IF(MIN(L7:L105)=0,"ERR, Adjust Yr",IF(L105&lt;=0,"Run out at "&amp;INDEX($C$7:$C$80,MATCH(MIN(L7:L105),L$7:L$105,0))&amp;" at age "&amp;INDEX($D$7:$D$105,MATCH(MIN(L7:L105),L$7:L$105,0)),"FI")))</f>
        <v>FI at age 100!</v>
      </c>
      <c r="M4" s="154"/>
    </row>
    <row r="5" spans="1:13" s="10" customFormat="1">
      <c r="A5" s="155" t="str">
        <f ca="1">IF(C5=$A$1,"You're Here »","")</f>
        <v/>
      </c>
      <c r="B5" s="14"/>
      <c r="C5" s="14"/>
      <c r="D5" s="14"/>
      <c r="E5" s="111"/>
      <c r="F5" s="111"/>
      <c r="G5" s="112"/>
      <c r="H5" s="16"/>
      <c r="I5" s="15"/>
      <c r="J5" s="109">
        <v>-1E-4</v>
      </c>
      <c r="K5" s="9">
        <v>-1E-4</v>
      </c>
      <c r="L5" s="9">
        <v>-1E-4</v>
      </c>
      <c r="M5" s="24"/>
    </row>
    <row r="6" spans="1:13" s="24" customFormat="1">
      <c r="A6" s="155" t="str">
        <f t="shared" ref="A6:A69" ca="1" si="0">IF(C6=$A$1,"You're Here »","")</f>
        <v/>
      </c>
      <c r="B6" s="14">
        <v>1</v>
      </c>
      <c r="C6" s="14">
        <f>'1. Data Input'!$C$4</f>
        <v>2021</v>
      </c>
      <c r="D6" s="14">
        <f>'1. Data Input'!$C$5</f>
        <v>31</v>
      </c>
      <c r="E6" s="111">
        <f>FV('1. Data Input'!$C$31/'1. Data Input'!$C$32,B6*'1. Data Input'!$C$32,-'1. Data Input'!$C$34,-'1. Data Input'!$C$30,0)</f>
        <v>48381.714522102207</v>
      </c>
      <c r="F6" s="111">
        <f>IF(C6&lt;='1. Data Input'!$C$7,FV('1. Data Input'!$C$31/'1. Data Input'!$C$32,B6*'1. Data Input'!$C$32,-'1. Data Input'!$C$34,-'1. Data Input'!$C$30,0),VLOOKUP('1. Data Input'!$C$7,'2. Investing Projections'!C:G,3,FALSE)+FV('1. Data Input'!$C$38/'1. Data Input'!$C$39,B6*'1. Data Input'!$C$39,-'1. Data Input'!$C$41,-'1. Data Input'!$C$37,0))</f>
        <v>48381.714522102207</v>
      </c>
      <c r="G6" s="112">
        <f>('1. Data Input'!$C$13*E6)</f>
        <v>1935.2685808840884</v>
      </c>
      <c r="H6" s="16">
        <f>ROUNDDOWN(G6/12,-1)</f>
        <v>160</v>
      </c>
      <c r="I6" s="15" t="str">
        <f>IF(((E6*('1. Data Input'!$C$13)))&gt;'1. Data Input'!$C$10,"Yes","No")</f>
        <v>No</v>
      </c>
      <c r="J6" s="110"/>
      <c r="K6" s="110"/>
      <c r="L6" s="110"/>
    </row>
    <row r="7" spans="1:13" s="24" customFormat="1">
      <c r="A7" s="155" t="str">
        <f t="shared" ca="1" si="0"/>
        <v/>
      </c>
      <c r="B7" s="14">
        <v>2</v>
      </c>
      <c r="C7" s="14">
        <f>C6+1</f>
        <v>2022</v>
      </c>
      <c r="D7" s="14">
        <f>D6+1</f>
        <v>32</v>
      </c>
      <c r="E7" s="111">
        <f>FV('1. Data Input'!$C$31/'1. Data Input'!$C$32,B7*'1. Data Input'!$C$32,-'1. Data Input'!$C$34,-'1. Data Input'!$C$30,0)</f>
        <v>97624.151706451594</v>
      </c>
      <c r="F7" s="111">
        <f>IF(C7&lt;='1. Data Input'!$C$7,FV('1. Data Input'!$C$31/'1. Data Input'!$C$32,B7*'1. Data Input'!$C$32,-'1. Data Input'!$C$34,-'1. Data Input'!$C$30,0),VLOOKUP('1. Data Input'!$C$7,'2. Investing Projections'!C:G,3,FALSE)+FV('1. Data Input'!$C$38/'1. Data Input'!$C$39,B7*'1. Data Input'!$C$39,-'1. Data Input'!$C$41,-'1. Data Input'!$C$37,0))</f>
        <v>97624.151706451594</v>
      </c>
      <c r="G7" s="112">
        <f>('1. Data Input'!$C$13*E7)</f>
        <v>3904.9660682580638</v>
      </c>
      <c r="H7" s="16">
        <f t="shared" ref="H7:H70" si="1">ROUNDDOWN(G7/12,-1)</f>
        <v>320</v>
      </c>
      <c r="I7" s="15" t="str">
        <f>IF(((E7*('1. Data Input'!$C$13)))&gt;'1. Data Input'!$C$10,"Yes","No")</f>
        <v>No</v>
      </c>
      <c r="J7" s="159">
        <f>IF(AND(J5&lt;1,J6&gt;1,),"error",(IF(J6&gt;0,((J6)-('1. Data Input'!$C$10*(1+'1. Data Input'!$C$26))),(IF('1. Data Input'!$C$7=C7,(VLOOKUP('1. Data Input'!$C$7,C:G,3)-(IF($C7=('1. Data Input'!$C$7),'1. Data Input'!$C$10,0))),0)))))+(J6*0)</f>
        <v>0</v>
      </c>
      <c r="K7" s="110">
        <f>IF(AND(K5&lt;1,K6&gt;1,),"error",(IF(K6&gt;0,((K6)-('1. Data Input'!$C$10*(1+'1. Data Input'!$C$26)))*(1+'1. Data Input'!$C$38),(IF('1. Data Input'!$C$7=C7,(VLOOKUP('1. Data Input'!$C$7,C:E,3)-(IF($C7=('1. Data Input'!$C$7),'1. Data Input'!$C$10,0))),0)))))</f>
        <v>0</v>
      </c>
      <c r="L7" s="110">
        <f>IF(AND(L5&lt;1,L6&gt;1,),"error",(IF(L6&gt;0,(('1. Data Input'!$C$41*'1. Data Input'!$C$39+(L6)-('1. Data Input'!$C$10*(1+'1. Data Input'!$C$26))))*(1+'1. Data Input'!$C$38),(IF('1. Data Input'!$C$7=C7,(VLOOKUP('1. Data Input'!$C$7,C:G,4)-(IF($C7=('1. Data Input'!$C$7),'1. Data Input'!$C$10,0))),0)))))</f>
        <v>0</v>
      </c>
    </row>
    <row r="8" spans="1:13" s="24" customFormat="1">
      <c r="A8" s="155" t="str">
        <f t="shared" ca="1" si="0"/>
        <v/>
      </c>
      <c r="B8" s="14">
        <v>3</v>
      </c>
      <c r="C8" s="14">
        <f t="shared" ref="C8:C71" si="2">C7+1</f>
        <v>2023</v>
      </c>
      <c r="D8" s="14">
        <f t="shared" ref="D8:D71" si="3">D7+1</f>
        <v>33</v>
      </c>
      <c r="E8" s="111">
        <f>FV('1. Data Input'!$C$31/'1. Data Input'!$C$32,B8*'1. Data Input'!$C$32,-'1. Data Input'!$C$34,-'1. Data Input'!$C$30,0)</f>
        <v>149903.75466720635</v>
      </c>
      <c r="F8" s="111">
        <f>IF(C8&lt;='1. Data Input'!$C$7,FV('1. Data Input'!$C$31/'1. Data Input'!$C$32,B8*'1. Data Input'!$C$32,-'1. Data Input'!$C$34,-'1. Data Input'!$C$30,0),VLOOKUP('1. Data Input'!$C$7,'2. Investing Projections'!C:G,3,FALSE)+FV('1. Data Input'!$C$38/'1. Data Input'!$C$39,B8*'1. Data Input'!$C$39,-'1. Data Input'!$C$41,-'1. Data Input'!$C$37,0))</f>
        <v>149903.75466720635</v>
      </c>
      <c r="G8" s="112">
        <f>('1. Data Input'!$C$13*E8)</f>
        <v>5996.1501866882536</v>
      </c>
      <c r="H8" s="16">
        <f t="shared" si="1"/>
        <v>490</v>
      </c>
      <c r="I8" s="15" t="str">
        <f>IF(((E8*('1. Data Input'!$C$13)))&gt;'1. Data Input'!$C$10,"Yes","No")</f>
        <v>No</v>
      </c>
      <c r="J8" s="159">
        <f>IF(AND(J6&lt;1,J7&gt;1,),"error",(IF(J7&gt;0,((J7)-('1. Data Input'!$C$10*(1+'1. Data Input'!$C$26))),(IF('1. Data Input'!$C$7=C8,(VLOOKUP('1. Data Input'!$C$7,C:G,3)-(IF($C8=('1. Data Input'!$C$7),'1. Data Input'!$C$10,0))),0)))))+(J7*0)</f>
        <v>0</v>
      </c>
      <c r="K8" s="110">
        <f>IF(AND(K6&lt;1,K7&gt;1,),"error",(IF(K7&gt;0,((K7)-('1. Data Input'!$C$10*(1+'1. Data Input'!$C$26)))*(1+'1. Data Input'!$C$38),(IF('1. Data Input'!$C$7=C8,(VLOOKUP('1. Data Input'!$C$7,C:E,3)-(IF($C8=('1. Data Input'!$C$7),'1. Data Input'!$C$10,0))),0)))))</f>
        <v>0</v>
      </c>
      <c r="L8" s="110">
        <f>IF(AND(L6&lt;1,L7&gt;1,),"error",(IF(L7&gt;0,(('1. Data Input'!$C$41*'1. Data Input'!$C$39+(L7)-('1. Data Input'!$C$10*(1+'1. Data Input'!$C$26))))*(1+'1. Data Input'!$C$38),(IF('1. Data Input'!$C$7=C8,(VLOOKUP('1. Data Input'!$C$7,C:G,4)-(IF($C8=('1. Data Input'!$C$7),'1. Data Input'!$C$10,0))),0)))))</f>
        <v>0</v>
      </c>
    </row>
    <row r="9" spans="1:13" s="24" customFormat="1">
      <c r="A9" s="155" t="str">
        <f t="shared" ca="1" si="0"/>
        <v>You're Here »</v>
      </c>
      <c r="B9" s="14">
        <v>4</v>
      </c>
      <c r="C9" s="14">
        <f t="shared" si="2"/>
        <v>2024</v>
      </c>
      <c r="D9" s="14">
        <f t="shared" si="3"/>
        <v>34</v>
      </c>
      <c r="E9" s="111">
        <f>FV('1. Data Input'!$C$31/'1. Data Input'!$C$32,B9*'1. Data Input'!$C$32,-'1. Data Input'!$C$34,-'1. Data Input'!$C$30,0)</f>
        <v>205407.84914372535</v>
      </c>
      <c r="F9" s="111">
        <f>IF(C9&lt;='1. Data Input'!$C$7,FV('1. Data Input'!$C$31/'1. Data Input'!$C$32,B9*'1. Data Input'!$C$32,-'1. Data Input'!$C$34,-'1. Data Input'!$C$30,0),VLOOKUP('1. Data Input'!$C$7,'2. Investing Projections'!C:G,3,FALSE)+FV('1. Data Input'!$C$38/'1. Data Input'!$C$39,B9*'1. Data Input'!$C$39,-'1. Data Input'!$C$41,-'1. Data Input'!$C$37,0))</f>
        <v>205407.84914372535</v>
      </c>
      <c r="G9" s="112">
        <f>('1. Data Input'!$C$13*E9)</f>
        <v>8216.3139657490137</v>
      </c>
      <c r="H9" s="16">
        <f t="shared" si="1"/>
        <v>680</v>
      </c>
      <c r="I9" s="15" t="str">
        <f>IF(((E9*('1. Data Input'!$C$13)))&gt;'1. Data Input'!$C$10,"Yes","No")</f>
        <v>No</v>
      </c>
      <c r="J9" s="159">
        <f>IF(AND(J7&lt;1,J8&gt;1,),"error",(IF(J8&gt;0,((J8)-('1. Data Input'!$C$10*(1+'1. Data Input'!$C$26))),(IF('1. Data Input'!$C$7=C9,(VLOOKUP('1. Data Input'!$C$7,C:G,3)-(IF($C9=('1. Data Input'!$C$7),'1. Data Input'!$C$10,0))),0)))))+(J8*0)</f>
        <v>0</v>
      </c>
      <c r="K9" s="110">
        <f>IF(AND(K7&lt;1,K8&gt;1,),"error",(IF(K8&gt;0,((K8)-('1. Data Input'!$C$10*(1+'1. Data Input'!$C$26)))*(1+'1. Data Input'!$C$38),(IF('1. Data Input'!$C$7=C9,(VLOOKUP('1. Data Input'!$C$7,C:E,3)-(IF($C9=('1. Data Input'!$C$7),'1. Data Input'!$C$10,0))),0)))))</f>
        <v>0</v>
      </c>
      <c r="L9" s="110">
        <f>IF(AND(L7&lt;1,L8&gt;1,),"error",(IF(L8&gt;0,(('1. Data Input'!$C$41*'1. Data Input'!$C$39+(L8)-('1. Data Input'!$C$10*(1+'1. Data Input'!$C$26))))*(1+'1. Data Input'!$C$38),(IF('1. Data Input'!$C$7=C9,(VLOOKUP('1. Data Input'!$C$7,C:G,4)-(IF($C9=('1. Data Input'!$C$7),'1. Data Input'!$C$10,0))),0)))))</f>
        <v>0</v>
      </c>
    </row>
    <row r="10" spans="1:13" s="24" customFormat="1">
      <c r="A10" s="155" t="str">
        <f t="shared" ca="1" si="0"/>
        <v/>
      </c>
      <c r="B10" s="14">
        <v>5</v>
      </c>
      <c r="C10" s="14">
        <f t="shared" si="2"/>
        <v>2025</v>
      </c>
      <c r="D10" s="14">
        <f t="shared" si="3"/>
        <v>35</v>
      </c>
      <c r="E10" s="111">
        <f>FV('1. Data Input'!$C$31/'1. Data Input'!$C$32,B10*'1. Data Input'!$C$32,-'1. Data Input'!$C$34,-'1. Data Input'!$C$30,0)</f>
        <v>264335.31471707637</v>
      </c>
      <c r="F10" s="111">
        <f>IF(C10&lt;='1. Data Input'!$C$7,FV('1. Data Input'!$C$31/'1. Data Input'!$C$32,B10*'1. Data Input'!$C$32,-'1. Data Input'!$C$34,-'1. Data Input'!$C$30,0),VLOOKUP('1. Data Input'!$C$7,'2. Investing Projections'!C:G,3,FALSE)+FV('1. Data Input'!$C$38/'1. Data Input'!$C$39,B10*'1. Data Input'!$C$39,-'1. Data Input'!$C$41,-'1. Data Input'!$C$37,0))</f>
        <v>264335.31471707637</v>
      </c>
      <c r="G10" s="112">
        <f>('1. Data Input'!$C$13*E10)</f>
        <v>10573.412588683055</v>
      </c>
      <c r="H10" s="16">
        <f t="shared" si="1"/>
        <v>880</v>
      </c>
      <c r="I10" s="15" t="str">
        <f>IF(((E10*('1. Data Input'!$C$13)))&gt;'1. Data Input'!$C$10,"Yes","No")</f>
        <v>No</v>
      </c>
      <c r="J10" s="159">
        <f>IF(AND(J8&lt;1,J9&gt;1,),"error",(IF(J9&gt;0,((J9)-('1. Data Input'!$C$10*(1+'1. Data Input'!$C$26))),(IF('1. Data Input'!$C$7=C10,(VLOOKUP('1. Data Input'!$C$7,C:G,3)-(IF($C10=('1. Data Input'!$C$7),'1. Data Input'!$C$10,0))),0)))))+(J9*0)</f>
        <v>0</v>
      </c>
      <c r="K10" s="110">
        <f>IF(AND(K8&lt;1,K9&gt;1,),"error",(IF(K9&gt;0,((K9)-('1. Data Input'!$C$10*(1+'1. Data Input'!$C$26)))*(1+'1. Data Input'!$C$38),(IF('1. Data Input'!$C$7=C10,(VLOOKUP('1. Data Input'!$C$7,C:E,3)-(IF($C10=('1. Data Input'!$C$7),'1. Data Input'!$C$10,0))),0)))))</f>
        <v>0</v>
      </c>
      <c r="L10" s="110">
        <f>IF(AND(L8&lt;1,L9&gt;1,),"error",(IF(L9&gt;0,(('1. Data Input'!$C$41*'1. Data Input'!$C$39+(L9)-('1. Data Input'!$C$10*(1+'1. Data Input'!$C$26))))*(1+'1. Data Input'!$C$38),(IF('1. Data Input'!$C$7=C10,(VLOOKUP('1. Data Input'!$C$7,C:G,4)-(IF($C10=('1. Data Input'!$C$7),'1. Data Input'!$C$10,0))),0)))))</f>
        <v>0</v>
      </c>
    </row>
    <row r="11" spans="1:13" s="24" customFormat="1">
      <c r="A11" s="155" t="str">
        <f t="shared" ca="1" si="0"/>
        <v/>
      </c>
      <c r="B11" s="14">
        <v>6</v>
      </c>
      <c r="C11" s="14">
        <f t="shared" si="2"/>
        <v>2026</v>
      </c>
      <c r="D11" s="14">
        <f t="shared" si="3"/>
        <v>36</v>
      </c>
      <c r="E11" s="111">
        <f>FV('1. Data Input'!$C$31/'1. Data Input'!$C$32,B11*'1. Data Input'!$C$32,-'1. Data Input'!$C$34,-'1. Data Input'!$C$30,0)</f>
        <v>326897.29742571228</v>
      </c>
      <c r="F11" s="111">
        <f>IF(C11&lt;='1. Data Input'!$C$7,FV('1. Data Input'!$C$31/'1. Data Input'!$C$32,B11*'1. Data Input'!$C$32,-'1. Data Input'!$C$34,-'1. Data Input'!$C$30,0),VLOOKUP('1. Data Input'!$C$7,'2. Investing Projections'!C:G,3,FALSE)+FV('1. Data Input'!$C$38/'1. Data Input'!$C$39,B11*'1. Data Input'!$C$39,-'1. Data Input'!$C$41,-'1. Data Input'!$C$37,0))</f>
        <v>326897.29742571228</v>
      </c>
      <c r="G11" s="112">
        <f>('1. Data Input'!$C$13*E11)</f>
        <v>13075.891897028492</v>
      </c>
      <c r="H11" s="16">
        <f t="shared" si="1"/>
        <v>1080</v>
      </c>
      <c r="I11" s="15" t="str">
        <f>IF(((E11*('1. Data Input'!$C$13)))&gt;'1. Data Input'!$C$10,"Yes","No")</f>
        <v>No</v>
      </c>
      <c r="J11" s="159">
        <f>IF(AND(J9&lt;1,J10&gt;1,),"error",(IF(J10&gt;0,((J10)-('1. Data Input'!$C$10*(1+'1. Data Input'!$C$26))),(IF('1. Data Input'!$C$7=C11,(VLOOKUP('1. Data Input'!$C$7,C:G,3)-(IF($C11=('1. Data Input'!$C$7),'1. Data Input'!$C$10,0))),0)))))+(J10*0)</f>
        <v>0</v>
      </c>
      <c r="K11" s="110">
        <f>IF(AND(K9&lt;1,K10&gt;1,),"error",(IF(K10&gt;0,((K10)-('1. Data Input'!$C$10*(1+'1. Data Input'!$C$26)))*(1+'1. Data Input'!$C$38),(IF('1. Data Input'!$C$7=C11,(VLOOKUP('1. Data Input'!$C$7,C:E,3)-(IF($C11=('1. Data Input'!$C$7),'1. Data Input'!$C$10,0))),0)))))</f>
        <v>0</v>
      </c>
      <c r="L11" s="110">
        <f>IF(AND(L9&lt;1,L10&gt;1,),"error",(IF(L10&gt;0,(('1. Data Input'!$C$41*'1. Data Input'!$C$39+(L10)-('1. Data Input'!$C$10*(1+'1. Data Input'!$C$26))))*(1+'1. Data Input'!$C$38),(IF('1. Data Input'!$C$7=C11,(VLOOKUP('1. Data Input'!$C$7,C:G,4)-(IF($C11=('1. Data Input'!$C$7),'1. Data Input'!$C$10,0))),0)))))</f>
        <v>0</v>
      </c>
    </row>
    <row r="12" spans="1:13" s="24" customFormat="1">
      <c r="A12" s="155" t="str">
        <f t="shared" ca="1" si="0"/>
        <v/>
      </c>
      <c r="B12" s="14">
        <v>7</v>
      </c>
      <c r="C12" s="14">
        <f t="shared" si="2"/>
        <v>2027</v>
      </c>
      <c r="D12" s="14">
        <f t="shared" si="3"/>
        <v>37</v>
      </c>
      <c r="E12" s="111">
        <f>FV('1. Data Input'!$C$31/'1. Data Input'!$C$32,B12*'1. Data Input'!$C$32,-'1. Data Input'!$C$34,-'1. Data Input'!$C$30,0)</f>
        <v>393317.96633372147</v>
      </c>
      <c r="F12" s="111">
        <f>IF(C12&lt;='1. Data Input'!$C$7,FV('1. Data Input'!$C$31/'1. Data Input'!$C$32,B12*'1. Data Input'!$C$32,-'1. Data Input'!$C$34,-'1. Data Input'!$C$30,0),VLOOKUP('1. Data Input'!$C$7,'2. Investing Projections'!C:G,3,FALSE)+FV('1. Data Input'!$C$38/'1. Data Input'!$C$39,B12*'1. Data Input'!$C$39,-'1. Data Input'!$C$41,-'1. Data Input'!$C$37,0))</f>
        <v>393317.96633372147</v>
      </c>
      <c r="G12" s="112">
        <f>('1. Data Input'!$C$13*E12)</f>
        <v>15732.718653348858</v>
      </c>
      <c r="H12" s="16">
        <f t="shared" si="1"/>
        <v>1310</v>
      </c>
      <c r="I12" s="15" t="str">
        <f>IF(((E12*('1. Data Input'!$C$13)))&gt;'1. Data Input'!$C$10,"Yes","No")</f>
        <v>No</v>
      </c>
      <c r="J12" s="159">
        <f>IF(AND(J10&lt;1,J11&gt;1,),"error",(IF(J11&gt;0,((J11)-('1. Data Input'!$C$10*(1+'1. Data Input'!$C$26))),(IF('1. Data Input'!$C$7=C12,(VLOOKUP('1. Data Input'!$C$7,C:G,3)-(IF($C12=('1. Data Input'!$C$7),'1. Data Input'!$C$10,0))),0)))))+(J11*0)</f>
        <v>0</v>
      </c>
      <c r="K12" s="110">
        <f>IF(AND(K10&lt;1,K11&gt;1,),"error",(IF(K11&gt;0,((K11)-('1. Data Input'!$C$10*(1+'1. Data Input'!$C$26)))*(1+'1. Data Input'!$C$38),(IF('1. Data Input'!$C$7=C12,(VLOOKUP('1. Data Input'!$C$7,C:E,3)-(IF($C12=('1. Data Input'!$C$7),'1. Data Input'!$C$10,0))),0)))))</f>
        <v>0</v>
      </c>
      <c r="L12" s="110">
        <f>IF(AND(L10&lt;1,L11&gt;1,),"error",(IF(L11&gt;0,(('1. Data Input'!$C$41*'1. Data Input'!$C$39+(L11)-('1. Data Input'!$C$10*(1+'1. Data Input'!$C$26))))*(1+'1. Data Input'!$C$38),(IF('1. Data Input'!$C$7=C12,(VLOOKUP('1. Data Input'!$C$7,C:G,4)-(IF($C12=('1. Data Input'!$C$7),'1. Data Input'!$C$10,0))),0)))))</f>
        <v>0</v>
      </c>
    </row>
    <row r="13" spans="1:13" s="24" customFormat="1">
      <c r="A13" s="155" t="str">
        <f t="shared" ca="1" si="0"/>
        <v/>
      </c>
      <c r="B13" s="14">
        <v>8</v>
      </c>
      <c r="C13" s="14">
        <f t="shared" si="2"/>
        <v>2028</v>
      </c>
      <c r="D13" s="14">
        <f t="shared" si="3"/>
        <v>38</v>
      </c>
      <c r="E13" s="111">
        <f>FV('1. Data Input'!$C$31/'1. Data Input'!$C$32,B13*'1. Data Input'!$C$32,-'1. Data Input'!$C$34,-'1. Data Input'!$C$30,0)</f>
        <v>463835.31676255265</v>
      </c>
      <c r="F13" s="111">
        <f>IF(C13&lt;='1. Data Input'!$C$7,FV('1. Data Input'!$C$31/'1. Data Input'!$C$32,B13*'1. Data Input'!$C$32,-'1. Data Input'!$C$34,-'1. Data Input'!$C$30,0),VLOOKUP('1. Data Input'!$C$7,'2. Investing Projections'!C:G,3,FALSE)+FV('1. Data Input'!$C$38/'1. Data Input'!$C$39,B13*'1. Data Input'!$C$39,-'1. Data Input'!$C$41,-'1. Data Input'!$C$37,0))</f>
        <v>463835.31676255265</v>
      </c>
      <c r="G13" s="112">
        <f>('1. Data Input'!$C$13*E13)</f>
        <v>18553.412670502108</v>
      </c>
      <c r="H13" s="16">
        <f t="shared" si="1"/>
        <v>1540</v>
      </c>
      <c r="I13" s="15" t="str">
        <f>IF(((E13*('1. Data Input'!$C$13)))&gt;'1. Data Input'!$C$10,"Yes","No")</f>
        <v>No</v>
      </c>
      <c r="J13" s="159">
        <f>IF(AND(J11&lt;1,J12&gt;1,),"error",(IF(J12&gt;0,((J12)-('1. Data Input'!$C$10*(1+'1. Data Input'!$C$26))),(IF('1. Data Input'!$C$7=C13,(VLOOKUP('1. Data Input'!$C$7,C:G,3)-(IF($C13=('1. Data Input'!$C$7),'1. Data Input'!$C$10,0))),0)))))+(J12*0)</f>
        <v>0</v>
      </c>
      <c r="K13" s="110">
        <f>IF(AND(K11&lt;1,K12&gt;1,),"error",(IF(K12&gt;0,((K12)-('1. Data Input'!$C$10*(1+'1. Data Input'!$C$26)))*(1+'1. Data Input'!$C$38),(IF('1. Data Input'!$C$7=C13,(VLOOKUP('1. Data Input'!$C$7,C:E,3)-(IF($C13=('1. Data Input'!$C$7),'1. Data Input'!$C$10,0))),0)))))</f>
        <v>0</v>
      </c>
      <c r="L13" s="110">
        <f>IF(AND(L11&lt;1,L12&gt;1,),"error",(IF(L12&gt;0,(('1. Data Input'!$C$41*'1. Data Input'!$C$39+(L12)-('1. Data Input'!$C$10*(1+'1. Data Input'!$C$26))))*(1+'1. Data Input'!$C$38),(IF('1. Data Input'!$C$7=C13,(VLOOKUP('1. Data Input'!$C$7,C:G,4)-(IF($C13=('1. Data Input'!$C$7),'1. Data Input'!$C$10,0))),0)))))</f>
        <v>0</v>
      </c>
    </row>
    <row r="14" spans="1:13" s="24" customFormat="1">
      <c r="A14" s="155" t="str">
        <f t="shared" ca="1" si="0"/>
        <v/>
      </c>
      <c r="B14" s="14">
        <v>9</v>
      </c>
      <c r="C14" s="14">
        <f t="shared" si="2"/>
        <v>2029</v>
      </c>
      <c r="D14" s="14">
        <f t="shared" si="3"/>
        <v>39</v>
      </c>
      <c r="E14" s="111">
        <f>FV('1. Data Input'!$C$31/'1. Data Input'!$C$32,B14*'1. Data Input'!$C$32,-'1. Data Input'!$C$34,-'1. Data Input'!$C$30,0)</f>
        <v>538702.02306431625</v>
      </c>
      <c r="F14" s="111">
        <f>IF(C14&lt;='1. Data Input'!$C$7,FV('1. Data Input'!$C$31/'1. Data Input'!$C$32,B14*'1. Data Input'!$C$32,-'1. Data Input'!$C$34,-'1. Data Input'!$C$30,0),VLOOKUP('1. Data Input'!$C$7,'2. Investing Projections'!C:G,3,FALSE)+FV('1. Data Input'!$C$38/'1. Data Input'!$C$39,B14*'1. Data Input'!$C$39,-'1. Data Input'!$C$41,-'1. Data Input'!$C$37,0))</f>
        <v>538702.02306431625</v>
      </c>
      <c r="G14" s="112">
        <f>('1. Data Input'!$C$13*E14)</f>
        <v>21548.080922572652</v>
      </c>
      <c r="H14" s="16">
        <f t="shared" si="1"/>
        <v>1790</v>
      </c>
      <c r="I14" s="15" t="str">
        <f>IF(((E14*('1. Data Input'!$C$13)))&gt;'1. Data Input'!$C$10,"Yes","No")</f>
        <v>No</v>
      </c>
      <c r="J14" s="159">
        <f>IF(AND(J12&lt;1,J13&gt;1,),"error",(IF(J13&gt;0,((J13)-('1. Data Input'!$C$10*(1+'1. Data Input'!$C$26))),(IF('1. Data Input'!$C$7=C14,(VLOOKUP('1. Data Input'!$C$7,C:G,3)-(IF($C14=('1. Data Input'!$C$7),'1. Data Input'!$C$10,0))),0)))))+(J13*0)</f>
        <v>0</v>
      </c>
      <c r="K14" s="110">
        <f>IF(AND(K12&lt;1,K13&gt;1,),"error",(IF(K13&gt;0,((K13)-('1. Data Input'!$C$10*(1+'1. Data Input'!$C$26)))*(1+'1. Data Input'!$C$38),(IF('1. Data Input'!$C$7=C14,(VLOOKUP('1. Data Input'!$C$7,C:E,3)-(IF($C14=('1. Data Input'!$C$7),'1. Data Input'!$C$10,0))),0)))))</f>
        <v>0</v>
      </c>
      <c r="L14" s="110">
        <f>IF(AND(L12&lt;1,L13&gt;1,),"error",(IF(L13&gt;0,(('1. Data Input'!$C$41*'1. Data Input'!$C$39+(L13)-('1. Data Input'!$C$10*(1+'1. Data Input'!$C$26))))*(1+'1. Data Input'!$C$38),(IF('1. Data Input'!$C$7=C14,(VLOOKUP('1. Data Input'!$C$7,C:G,4)-(IF($C14=('1. Data Input'!$C$7),'1. Data Input'!$C$10,0))),0)))))</f>
        <v>0</v>
      </c>
    </row>
    <row r="15" spans="1:13" s="24" customFormat="1">
      <c r="A15" s="155" t="str">
        <f t="shared" ca="1" si="0"/>
        <v/>
      </c>
      <c r="B15" s="14">
        <v>10</v>
      </c>
      <c r="C15" s="14">
        <f t="shared" si="2"/>
        <v>2030</v>
      </c>
      <c r="D15" s="14">
        <f t="shared" si="3"/>
        <v>40</v>
      </c>
      <c r="E15" s="111">
        <f>FV('1. Data Input'!$C$31/'1. Data Input'!$C$32,B15*'1. Data Input'!$C$32,-'1. Data Input'!$C$34,-'1. Data Input'!$C$30,0)</f>
        <v>618186.34399227472</v>
      </c>
      <c r="F15" s="111">
        <f>IF(C15&lt;='1. Data Input'!$C$7,FV('1. Data Input'!$C$31/'1. Data Input'!$C$32,B15*'1. Data Input'!$C$32,-'1. Data Input'!$C$34,-'1. Data Input'!$C$30,0),VLOOKUP('1. Data Input'!$C$7,'2. Investing Projections'!C:G,3,FALSE)+FV('1. Data Input'!$C$38/'1. Data Input'!$C$39,B15*'1. Data Input'!$C$39,-'1. Data Input'!$C$41,-'1. Data Input'!$C$37,0))</f>
        <v>618186.34399227472</v>
      </c>
      <c r="G15" s="112">
        <f>('1. Data Input'!$C$13*E15)</f>
        <v>24727.45375969099</v>
      </c>
      <c r="H15" s="16">
        <f t="shared" si="1"/>
        <v>2060</v>
      </c>
      <c r="I15" s="15" t="str">
        <f>IF(((E15*('1. Data Input'!$C$13)))&gt;'1. Data Input'!$C$10,"Yes","No")</f>
        <v>No</v>
      </c>
      <c r="J15" s="159">
        <f>IF(AND(J13&lt;1,J14&gt;1,),"error",(IF(J14&gt;0,((J14)-('1. Data Input'!$C$10*(1+'1. Data Input'!$C$26))),(IF('1. Data Input'!$C$7=C15,(VLOOKUP('1. Data Input'!$C$7,C:G,3)-(IF($C15=('1. Data Input'!$C$7),'1. Data Input'!$C$10,0))),0)))))+(J14*0)</f>
        <v>0</v>
      </c>
      <c r="K15" s="110">
        <f>IF(AND(K13&lt;1,K14&gt;1,),"error",(IF(K14&gt;0,((K14)-('1. Data Input'!$C$10*(1+'1. Data Input'!$C$26)))*(1+'1. Data Input'!$C$38),(IF('1. Data Input'!$C$7=C15,(VLOOKUP('1. Data Input'!$C$7,C:E,3)-(IF($C15=('1. Data Input'!$C$7),'1. Data Input'!$C$10,0))),0)))))</f>
        <v>0</v>
      </c>
      <c r="L15" s="110">
        <f>IF(AND(L13&lt;1,L14&gt;1,),"error",(IF(L14&gt;0,(('1. Data Input'!$C$41*'1. Data Input'!$C$39+(L14)-('1. Data Input'!$C$10*(1+'1. Data Input'!$C$26))))*(1+'1. Data Input'!$C$38),(IF('1. Data Input'!$C$7=C15,(VLOOKUP('1. Data Input'!$C$7,C:G,4)-(IF($C15=('1. Data Input'!$C$7),'1. Data Input'!$C$10,0))),0)))))</f>
        <v>0</v>
      </c>
    </row>
    <row r="16" spans="1:13" s="24" customFormat="1">
      <c r="A16" s="155" t="str">
        <f t="shared" ca="1" si="0"/>
        <v/>
      </c>
      <c r="B16" s="14">
        <v>11</v>
      </c>
      <c r="C16" s="14">
        <f t="shared" si="2"/>
        <v>2031</v>
      </c>
      <c r="D16" s="14">
        <f t="shared" si="3"/>
        <v>41</v>
      </c>
      <c r="E16" s="111">
        <f>FV('1. Data Input'!$C$31/'1. Data Input'!$C$32,B16*'1. Data Input'!$C$32,-'1. Data Input'!$C$34,-'1. Data Input'!$C$30,0)</f>
        <v>702573.08391260507</v>
      </c>
      <c r="F16" s="111">
        <f>IF(C16&lt;='1. Data Input'!$C$7,FV('1. Data Input'!$C$31/'1. Data Input'!$C$32,B16*'1. Data Input'!$C$32,-'1. Data Input'!$C$34,-'1. Data Input'!$C$30,0),VLOOKUP('1. Data Input'!$C$7,'2. Investing Projections'!C:G,3,FALSE)+FV('1. Data Input'!$C$38/'1. Data Input'!$C$39,B16*'1. Data Input'!$C$39,-'1. Data Input'!$C$41,-'1. Data Input'!$C$37,0))</f>
        <v>702573.08391260507</v>
      </c>
      <c r="G16" s="112">
        <f>('1. Data Input'!$C$13*E16)</f>
        <v>28102.923356504205</v>
      </c>
      <c r="H16" s="16">
        <f t="shared" si="1"/>
        <v>2340</v>
      </c>
      <c r="I16" s="15" t="str">
        <f>IF(((E16*('1. Data Input'!$C$13)))&gt;'1. Data Input'!$C$10,"Yes","No")</f>
        <v>No</v>
      </c>
      <c r="J16" s="159">
        <f>IF(AND(J14&lt;1,J15&gt;1,),"error",(IF(J15&gt;0,((J15)-('1. Data Input'!$C$10*(1+'1. Data Input'!$C$26))),(IF('1. Data Input'!$C$7=C16,(VLOOKUP('1. Data Input'!$C$7,C:G,3)-(IF($C16=('1. Data Input'!$C$7),'1. Data Input'!$C$10,0))),0)))))+(J15*0)</f>
        <v>0</v>
      </c>
      <c r="K16" s="110">
        <f>IF(AND(K14&lt;1,K15&gt;1,),"error",(IF(K15&gt;0,((K15)-('1. Data Input'!$C$10*(1+'1. Data Input'!$C$26)))*(1+'1. Data Input'!$C$38),(IF('1. Data Input'!$C$7=C16,(VLOOKUP('1. Data Input'!$C$7,C:E,3)-(IF($C16=('1. Data Input'!$C$7),'1. Data Input'!$C$10,0))),0)))))</f>
        <v>0</v>
      </c>
      <c r="L16" s="110">
        <f>IF(AND(L14&lt;1,L15&gt;1,),"error",(IF(L15&gt;0,(('1. Data Input'!$C$41*'1. Data Input'!$C$39+(L15)-('1. Data Input'!$C$10*(1+'1. Data Input'!$C$26))))*(1+'1. Data Input'!$C$38),(IF('1. Data Input'!$C$7=C16,(VLOOKUP('1. Data Input'!$C$7,C:G,4)-(IF($C16=('1. Data Input'!$C$7),'1. Data Input'!$C$10,0))),0)))))</f>
        <v>0</v>
      </c>
    </row>
    <row r="17" spans="1:12" s="24" customFormat="1">
      <c r="A17" s="155" t="str">
        <f t="shared" ca="1" si="0"/>
        <v/>
      </c>
      <c r="B17" s="14">
        <v>12</v>
      </c>
      <c r="C17" s="14">
        <f t="shared" si="2"/>
        <v>2032</v>
      </c>
      <c r="D17" s="14">
        <f t="shared" si="3"/>
        <v>42</v>
      </c>
      <c r="E17" s="111">
        <f>FV('1. Data Input'!$C$31/'1. Data Input'!$C$32,B17*'1. Data Input'!$C$32,-'1. Data Input'!$C$34,-'1. Data Input'!$C$30,0)</f>
        <v>792164.61330159975</v>
      </c>
      <c r="F17" s="111">
        <f>IF(C17&lt;='1. Data Input'!$C$7,FV('1. Data Input'!$C$31/'1. Data Input'!$C$32,B17*'1. Data Input'!$C$32,-'1. Data Input'!$C$34,-'1. Data Input'!$C$30,0),VLOOKUP('1. Data Input'!$C$7,'2. Investing Projections'!C:G,3,FALSE)+FV('1. Data Input'!$C$38/'1. Data Input'!$C$39,B17*'1. Data Input'!$C$39,-'1. Data Input'!$C$41,-'1. Data Input'!$C$37,0))</f>
        <v>792164.61330159975</v>
      </c>
      <c r="G17" s="112">
        <f>('1. Data Input'!$C$13*E17)</f>
        <v>31686.584532063989</v>
      </c>
      <c r="H17" s="16">
        <f t="shared" si="1"/>
        <v>2640</v>
      </c>
      <c r="I17" s="15" t="str">
        <f>IF(((E17*('1. Data Input'!$C$13)))&gt;'1. Data Input'!$C$10,"Yes","No")</f>
        <v>No</v>
      </c>
      <c r="J17" s="159">
        <f>IF(AND(J15&lt;1,J16&gt;1,),"error",(IF(J16&gt;0,((J16)-('1. Data Input'!$C$10*(1+'1. Data Input'!$C$26))),(IF('1. Data Input'!$C$7=C17,(VLOOKUP('1. Data Input'!$C$7,C:G,3)-(IF($C17=('1. Data Input'!$C$7),'1. Data Input'!$C$10,0))),0)))))+(J16*0)</f>
        <v>0</v>
      </c>
      <c r="K17" s="110">
        <f>IF(AND(K15&lt;1,K16&gt;1,),"error",(IF(K16&gt;0,((K16)-('1. Data Input'!$C$10*(1+'1. Data Input'!$C$26)))*(1+'1. Data Input'!$C$38),(IF('1. Data Input'!$C$7=C17,(VLOOKUP('1. Data Input'!$C$7,C:E,3)-(IF($C17=('1. Data Input'!$C$7),'1. Data Input'!$C$10,0))),0)))))</f>
        <v>0</v>
      </c>
      <c r="L17" s="110">
        <f>IF(AND(L15&lt;1,L16&gt;1,),"error",(IF(L16&gt;0,(('1. Data Input'!$C$41*'1. Data Input'!$C$39+(L16)-('1. Data Input'!$C$10*(1+'1. Data Input'!$C$26))))*(1+'1. Data Input'!$C$38),(IF('1. Data Input'!$C$7=C17,(VLOOKUP('1. Data Input'!$C$7,C:G,4)-(IF($C17=('1. Data Input'!$C$7),'1. Data Input'!$C$10,0))),0)))))</f>
        <v>0</v>
      </c>
    </row>
    <row r="18" spans="1:12" s="24" customFormat="1">
      <c r="A18" s="155" t="str">
        <f t="shared" ca="1" si="0"/>
        <v/>
      </c>
      <c r="B18" s="14">
        <v>13</v>
      </c>
      <c r="C18" s="14">
        <f t="shared" si="2"/>
        <v>2033</v>
      </c>
      <c r="D18" s="14">
        <f t="shared" si="3"/>
        <v>43</v>
      </c>
      <c r="E18" s="111">
        <f>FV('1. Data Input'!$C$31/'1. Data Input'!$C$32,B18*'1. Data Input'!$C$32,-'1. Data Input'!$C$34,-'1. Data Input'!$C$30,0)</f>
        <v>887281.95218490169</v>
      </c>
      <c r="F18" s="111">
        <f>IF(C18&lt;='1. Data Input'!$C$7,FV('1. Data Input'!$C$31/'1. Data Input'!$C$32,B18*'1. Data Input'!$C$32,-'1. Data Input'!$C$34,-'1. Data Input'!$C$30,0),VLOOKUP('1. Data Input'!$C$7,'2. Investing Projections'!C:G,3,FALSE)+FV('1. Data Input'!$C$38/'1. Data Input'!$C$39,B18*'1. Data Input'!$C$39,-'1. Data Input'!$C$41,-'1. Data Input'!$C$37,0))</f>
        <v>887281.95218490169</v>
      </c>
      <c r="G18" s="112">
        <f>('1. Data Input'!$C$13*E18)</f>
        <v>35491.278087396066</v>
      </c>
      <c r="H18" s="16">
        <f t="shared" si="1"/>
        <v>2950</v>
      </c>
      <c r="I18" s="15" t="str">
        <f>IF(((E18*('1. Data Input'!$C$13)))&gt;'1. Data Input'!$C$10,"Yes","No")</f>
        <v>No</v>
      </c>
      <c r="J18" s="159">
        <f>IF(AND(J16&lt;1,J17&gt;1,),"error",(IF(J17&gt;0,((J17)-('1. Data Input'!$C$10*(1+'1. Data Input'!$C$26))),(IF('1. Data Input'!$C$7=C18,(VLOOKUP('1. Data Input'!$C$7,C:G,3)-(IF($C18=('1. Data Input'!$C$7),'1. Data Input'!$C$10,0))),0)))))+(J17*0)</f>
        <v>0</v>
      </c>
      <c r="K18" s="110">
        <f>IF(AND(K16&lt;1,K17&gt;1,),"error",(IF(K17&gt;0,((K17)-('1. Data Input'!$C$10*(1+'1. Data Input'!$C$26)))*(1+'1. Data Input'!$C$38),(IF('1. Data Input'!$C$7=C18,(VLOOKUP('1. Data Input'!$C$7,C:E,3)-(IF($C18=('1. Data Input'!$C$7),'1. Data Input'!$C$10,0))),0)))))</f>
        <v>0</v>
      </c>
      <c r="L18" s="110">
        <f>IF(AND(L16&lt;1,L17&gt;1,),"error",(IF(L17&gt;0,(('1. Data Input'!$C$41*'1. Data Input'!$C$39+(L17)-('1. Data Input'!$C$10*(1+'1. Data Input'!$C$26))))*(1+'1. Data Input'!$C$38),(IF('1. Data Input'!$C$7=C18,(VLOOKUP('1. Data Input'!$C$7,C:G,4)-(IF($C18=('1. Data Input'!$C$7),'1. Data Input'!$C$10,0))),0)))))</f>
        <v>0</v>
      </c>
    </row>
    <row r="19" spans="1:12" s="24" customFormat="1">
      <c r="A19" s="155" t="str">
        <f t="shared" ca="1" si="0"/>
        <v/>
      </c>
      <c r="B19" s="14">
        <v>14</v>
      </c>
      <c r="C19" s="14">
        <f t="shared" si="2"/>
        <v>2034</v>
      </c>
      <c r="D19" s="14">
        <f t="shared" si="3"/>
        <v>44</v>
      </c>
      <c r="E19" s="111">
        <f>FV('1. Data Input'!$C$31/'1. Data Input'!$C$32,B19*'1. Data Input'!$C$32,-'1. Data Input'!$C$34,-'1. Data Input'!$C$30,0)</f>
        <v>988265.9204008996</v>
      </c>
      <c r="F19" s="111">
        <f>IF(C19&lt;='1. Data Input'!$C$7,FV('1. Data Input'!$C$31/'1. Data Input'!$C$32,B19*'1. Data Input'!$C$32,-'1. Data Input'!$C$34,-'1. Data Input'!$C$30,0),VLOOKUP('1. Data Input'!$C$7,'2. Investing Projections'!C:G,3,FALSE)+FV('1. Data Input'!$C$38/'1. Data Input'!$C$39,B19*'1. Data Input'!$C$39,-'1. Data Input'!$C$41,-'1. Data Input'!$C$37,0))</f>
        <v>988265.9204008996</v>
      </c>
      <c r="G19" s="112">
        <f>('1. Data Input'!$C$13*E19)</f>
        <v>39530.636816035985</v>
      </c>
      <c r="H19" s="16">
        <f t="shared" si="1"/>
        <v>3290</v>
      </c>
      <c r="I19" s="15" t="str">
        <f>IF(((E19*('1. Data Input'!$C$13)))&gt;'1. Data Input'!$C$10,"Yes","No")</f>
        <v>No</v>
      </c>
      <c r="J19" s="159">
        <f>IF(AND(J17&lt;1,J18&gt;1,),"error",(IF(J18&gt;0,((J18)-('1. Data Input'!$C$10*(1+'1. Data Input'!$C$26))),(IF('1. Data Input'!$C$7=C19,(VLOOKUP('1. Data Input'!$C$7,C:G,3)-(IF($C19=('1. Data Input'!$C$7),'1. Data Input'!$C$10,0))),0)))))+(J18*0)</f>
        <v>0</v>
      </c>
      <c r="K19" s="110">
        <f>IF(AND(K17&lt;1,K18&gt;1,),"error",(IF(K18&gt;0,((K18)-('1. Data Input'!$C$10*(1+'1. Data Input'!$C$26)))*(1+'1. Data Input'!$C$38),(IF('1. Data Input'!$C$7=C19,(VLOOKUP('1. Data Input'!$C$7,C:E,3)-(IF($C19=('1. Data Input'!$C$7),'1. Data Input'!$C$10,0))),0)))))</f>
        <v>0</v>
      </c>
      <c r="L19" s="110">
        <f>IF(AND(L17&lt;1,L18&gt;1,),"error",(IF(L18&gt;0,(('1. Data Input'!$C$41*'1. Data Input'!$C$39+(L18)-('1. Data Input'!$C$10*(1+'1. Data Input'!$C$26))))*(1+'1. Data Input'!$C$38),(IF('1. Data Input'!$C$7=C19,(VLOOKUP('1. Data Input'!$C$7,C:G,4)-(IF($C19=('1. Data Input'!$C$7),'1. Data Input'!$C$10,0))),0)))))</f>
        <v>0</v>
      </c>
    </row>
    <row r="20" spans="1:12" s="24" customFormat="1">
      <c r="A20" s="155" t="str">
        <f t="shared" ca="1" si="0"/>
        <v/>
      </c>
      <c r="B20" s="14">
        <v>15</v>
      </c>
      <c r="C20" s="14">
        <f t="shared" si="2"/>
        <v>2035</v>
      </c>
      <c r="D20" s="14">
        <f t="shared" si="3"/>
        <v>45</v>
      </c>
      <c r="E20" s="111">
        <f>FV('1. Data Input'!$C$31/'1. Data Input'!$C$32,B20*'1. Data Input'!$C$32,-'1. Data Input'!$C$34,-'1. Data Input'!$C$30,0)</f>
        <v>1095478.3588098537</v>
      </c>
      <c r="F20" s="111">
        <f>IF(C20&lt;='1. Data Input'!$C$7,FV('1. Data Input'!$C$31/'1. Data Input'!$C$32,B20*'1. Data Input'!$C$32,-'1. Data Input'!$C$34,-'1. Data Input'!$C$30,0),VLOOKUP('1. Data Input'!$C$7,'2. Investing Projections'!C:G,3,FALSE)+FV('1. Data Input'!$C$38/'1. Data Input'!$C$39,B20*'1. Data Input'!$C$39,-'1. Data Input'!$C$41,-'1. Data Input'!$C$37,0))</f>
        <v>1095478.3588098537</v>
      </c>
      <c r="G20" s="112">
        <f>('1. Data Input'!$C$13*E20)</f>
        <v>43819.134352394147</v>
      </c>
      <c r="H20" s="16">
        <f t="shared" si="1"/>
        <v>3650</v>
      </c>
      <c r="I20" s="15" t="str">
        <f>IF(((E20*('1. Data Input'!$C$13)))&gt;'1. Data Input'!$C$10,"Yes","No")</f>
        <v>Yes</v>
      </c>
      <c r="J20" s="159">
        <f>IF(AND(J18&lt;1,J19&gt;1,),"error",(IF(J19&gt;0,((J19)-('1. Data Input'!$C$10*(1+'1. Data Input'!$C$26))),(IF('1. Data Input'!$C$7=C20,(VLOOKUP('1. Data Input'!$C$7,C:G,3)-(IF($C20=('1. Data Input'!$C$7),'1. Data Input'!$C$10,0))),0)))))+(J19*0)</f>
        <v>1053478.3588098537</v>
      </c>
      <c r="K20" s="110">
        <f>IF(AND(K18&lt;1,K19&gt;1,),"error",(IF(K19&gt;0,((K19)-('1. Data Input'!$C$10*(1+'1. Data Input'!$C$26)))*(1+'1. Data Input'!$C$38),(IF('1. Data Input'!$C$7=C20,(VLOOKUP('1. Data Input'!$C$7,C:E,3)-(IF($C20=('1. Data Input'!$C$7),'1. Data Input'!$C$10,0))),0)))))</f>
        <v>1053478.3588098537</v>
      </c>
      <c r="L20" s="110">
        <f>IF(AND(L18&lt;1,L19&gt;1,),"error",(IF(L19&gt;0,(('1. Data Input'!$C$41*'1. Data Input'!$C$39+(L19)-('1. Data Input'!$C$10*(1+'1. Data Input'!$C$26))))*(1+'1. Data Input'!$C$38),(IF('1. Data Input'!$C$7=C20,(VLOOKUP('1. Data Input'!$C$7,C:G,4)-(IF($C20=('1. Data Input'!$C$7),'1. Data Input'!$C$10,0))),0)))))</f>
        <v>1053478.3588098537</v>
      </c>
    </row>
    <row r="21" spans="1:12" s="24" customFormat="1">
      <c r="A21" s="155" t="str">
        <f t="shared" ca="1" si="0"/>
        <v/>
      </c>
      <c r="B21" s="14">
        <v>16</v>
      </c>
      <c r="C21" s="14">
        <f t="shared" si="2"/>
        <v>2036</v>
      </c>
      <c r="D21" s="14">
        <f t="shared" si="3"/>
        <v>46</v>
      </c>
      <c r="E21" s="111">
        <f>FV('1. Data Input'!$C$31/'1. Data Input'!$C$32,B21*'1. Data Input'!$C$32,-'1. Data Input'!$C$34,-'1. Data Input'!$C$30,0)</f>
        <v>1209303.4258245297</v>
      </c>
      <c r="F21" s="111">
        <f>IF(C21&lt;='1. Data Input'!$C$7,FV('1. Data Input'!$C$31/'1. Data Input'!$C$32,B21*'1. Data Input'!$C$32,-'1. Data Input'!$C$34,-'1. Data Input'!$C$30,0),VLOOKUP('1. Data Input'!$C$7,'2. Investing Projections'!C:G,3,FALSE)+FV('1. Data Input'!$C$38/'1. Data Input'!$C$39,B21*'1. Data Input'!$C$39,-'1. Data Input'!$C$41,-'1. Data Input'!$C$37,0))</f>
        <v>1230801.8241133331</v>
      </c>
      <c r="G21" s="112">
        <f>('1. Data Input'!$C$13*E21)</f>
        <v>48372.137032981191</v>
      </c>
      <c r="H21" s="16">
        <f t="shared" si="1"/>
        <v>4030</v>
      </c>
      <c r="I21" s="15" t="str">
        <f>IF(((E21*('1. Data Input'!$C$13)))&gt;'1. Data Input'!$C$10,"Yes","No")</f>
        <v>Yes</v>
      </c>
      <c r="J21" s="159">
        <f>IF(AND(J19&lt;1,J20&gt;1,),"error",(IF(J20&gt;0,((J20)-('1. Data Input'!$C$10*(1+'1. Data Input'!$C$26))),(IF('1. Data Input'!$C$7=C21,(VLOOKUP('1. Data Input'!$C$7,C:G,3)-(IF($C21=('1. Data Input'!$C$7),'1. Data Input'!$C$10,0))),0)))))+(J20*0)</f>
        <v>1010155.3588098537</v>
      </c>
      <c r="K21" s="110">
        <f>IF(AND(K19&lt;1,K20&gt;1,),"error",(IF(K20&gt;0,((K20)-('1. Data Input'!$C$10*(1+'1. Data Input'!$C$26)))*(1+'1. Data Input'!$C$38),(IF('1. Data Input'!$C$7=C21,(VLOOKUP('1. Data Input'!$C$7,C:E,3)-(IF($C21=('1. Data Input'!$C$7),'1. Data Input'!$C$10,0))),0)))))</f>
        <v>1040460.0195741493</v>
      </c>
      <c r="L21" s="110">
        <f>IF(AND(L19&lt;1,L20&gt;1,),"error",(IF(L20&gt;0,(('1. Data Input'!$C$41*'1. Data Input'!$C$39+(L20)-('1. Data Input'!$C$10*(1+'1. Data Input'!$C$26))))*(1+'1. Data Input'!$C$38),(IF('1. Data Input'!$C$7=C21,(VLOOKUP('1. Data Input'!$C$7,C:G,4)-(IF($C21=('1. Data Input'!$C$7),'1. Data Input'!$C$10,0))),0)))))</f>
        <v>1047258.0195741493</v>
      </c>
    </row>
    <row r="22" spans="1:12" s="24" customFormat="1">
      <c r="A22" s="155" t="str">
        <f t="shared" ca="1" si="0"/>
        <v/>
      </c>
      <c r="B22" s="14">
        <v>17</v>
      </c>
      <c r="C22" s="14">
        <f t="shared" si="2"/>
        <v>2037</v>
      </c>
      <c r="D22" s="14">
        <f t="shared" si="3"/>
        <v>47</v>
      </c>
      <c r="E22" s="111">
        <f>FV('1. Data Input'!$C$31/'1. Data Input'!$C$32,B22*'1. Data Input'!$C$32,-'1. Data Input'!$C$34,-'1. Data Input'!$C$30,0)</f>
        <v>1330148.9739080009</v>
      </c>
      <c r="F22" s="111">
        <f>IF(C22&lt;='1. Data Input'!$C$7,FV('1. Data Input'!$C$31/'1. Data Input'!$C$32,B22*'1. Data Input'!$C$32,-'1. Data Input'!$C$34,-'1. Data Input'!$C$30,0),VLOOKUP('1. Data Input'!$C$7,'2. Investing Projections'!C:G,3,FALSE)+FV('1. Data Input'!$C$38/'1. Data Input'!$C$39,B22*'1. Data Input'!$C$39,-'1. Data Input'!$C$41,-'1. Data Input'!$C$37,0))</f>
        <v>1241609.3273243615</v>
      </c>
      <c r="G22" s="112">
        <f>('1. Data Input'!$C$13*E22)</f>
        <v>53205.958956320035</v>
      </c>
      <c r="H22" s="16">
        <f t="shared" si="1"/>
        <v>4430</v>
      </c>
      <c r="I22" s="15" t="str">
        <f>IF(((E22*('1. Data Input'!$C$13)))&gt;'1. Data Input'!$C$10,"Yes","No")</f>
        <v>Yes</v>
      </c>
      <c r="J22" s="159">
        <f>IF(AND(J20&lt;1,J21&gt;1,),"error",(IF(J21&gt;0,((J21)-('1. Data Input'!$C$10*(1+'1. Data Input'!$C$26))),(IF('1. Data Input'!$C$7=C22,(VLOOKUP('1. Data Input'!$C$7,C:G,3)-(IF($C22=('1. Data Input'!$C$7),'1. Data Input'!$C$10,0))),0)))))+(J21*0)</f>
        <v>966832.35880985367</v>
      </c>
      <c r="K22" s="110">
        <f>IF(AND(K20&lt;1,K21&gt;1,),"error",(IF(K21&gt;0,((K21)-('1. Data Input'!$C$10*(1+'1. Data Input'!$C$26)))*(1+'1. Data Input'!$C$38),(IF('1. Data Input'!$C$7=C22,(VLOOKUP('1. Data Input'!$C$7,C:E,3)-(IF($C22=('1. Data Input'!$C$7),'1. Data Input'!$C$10,0))),0)))))</f>
        <v>1027051.1301613738</v>
      </c>
      <c r="L22" s="110">
        <f>IF(AND(L20&lt;1,L21&gt;1,),"error",(IF(L21&gt;0,(('1. Data Input'!$C$41*'1. Data Input'!$C$39+(L21)-('1. Data Input'!$C$10*(1+'1. Data Input'!$C$26))))*(1+'1. Data Input'!$C$38),(IF('1. Data Input'!$C$7=C22,(VLOOKUP('1. Data Input'!$C$7,C:G,4)-(IF($C22=('1. Data Input'!$C$7),'1. Data Input'!$C$10,0))),0)))))</f>
        <v>1040851.0701613738</v>
      </c>
    </row>
    <row r="23" spans="1:12" s="24" customFormat="1">
      <c r="A23" s="155" t="str">
        <f t="shared" ca="1" si="0"/>
        <v/>
      </c>
      <c r="B23" s="14">
        <v>18</v>
      </c>
      <c r="C23" s="14">
        <f t="shared" si="2"/>
        <v>2038</v>
      </c>
      <c r="D23" s="14">
        <f t="shared" si="3"/>
        <v>48</v>
      </c>
      <c r="E23" s="111">
        <f>FV('1. Data Input'!$C$31/'1. Data Input'!$C$32,B23*'1. Data Input'!$C$32,-'1. Data Input'!$C$34,-'1. Data Input'!$C$30,0)</f>
        <v>1458448.010970827</v>
      </c>
      <c r="F23" s="111">
        <f>IF(C23&lt;='1. Data Input'!$C$7,FV('1. Data Input'!$C$31/'1. Data Input'!$C$32,B23*'1. Data Input'!$C$32,-'1. Data Input'!$C$34,-'1. Data Input'!$C$30,0),VLOOKUP('1. Data Input'!$C$7,'2. Investing Projections'!C:G,3,FALSE)+FV('1. Data Input'!$C$38/'1. Data Input'!$C$39,B23*'1. Data Input'!$C$39,-'1. Data Input'!$C$41,-'1. Data Input'!$C$37,0))</f>
        <v>1252745.5510873995</v>
      </c>
      <c r="G23" s="112">
        <f>('1. Data Input'!$C$13*E23)</f>
        <v>58337.920438833076</v>
      </c>
      <c r="H23" s="16">
        <f t="shared" si="1"/>
        <v>4860</v>
      </c>
      <c r="I23" s="15" t="str">
        <f>IF(((E23*('1. Data Input'!$C$13)))&gt;'1. Data Input'!$C$10,"Yes","No")</f>
        <v>Yes</v>
      </c>
      <c r="J23" s="159">
        <f>IF(AND(J21&lt;1,J22&gt;1,),"error",(IF(J22&gt;0,((J22)-('1. Data Input'!$C$10*(1+'1. Data Input'!$C$26))),(IF('1. Data Input'!$C$7=C23,(VLOOKUP('1. Data Input'!$C$7,C:G,3)-(IF($C23=('1. Data Input'!$C$7),'1. Data Input'!$C$10,0))),0)))))+(J22*0)</f>
        <v>923509.35880985367</v>
      </c>
      <c r="K23" s="110">
        <f>IF(AND(K21&lt;1,K22&gt;1,),"error",(IF(K22&gt;0,((K22)-('1. Data Input'!$C$10*(1+'1. Data Input'!$C$26)))*(1+'1. Data Input'!$C$38),(IF('1. Data Input'!$C$7=C23,(VLOOKUP('1. Data Input'!$C$7,C:E,3)-(IF($C23=('1. Data Input'!$C$7),'1. Data Input'!$C$10,0))),0)))))</f>
        <v>1013239.974066215</v>
      </c>
      <c r="L23" s="110">
        <f>IF(AND(L21&lt;1,L22&gt;1,),"error",(IF(L22&gt;0,(('1. Data Input'!$C$41*'1. Data Input'!$C$39+(L22)-('1. Data Input'!$C$10*(1+'1. Data Input'!$C$26))))*(1+'1. Data Input'!$C$38),(IF('1. Data Input'!$C$7=C23,(VLOOKUP('1. Data Input'!$C$7,C:G,4)-(IF($C23=('1. Data Input'!$C$7),'1. Data Input'!$C$10,0))),0)))))</f>
        <v>1034251.9122662151</v>
      </c>
    </row>
    <row r="24" spans="1:12" s="24" customFormat="1">
      <c r="A24" s="155" t="str">
        <f t="shared" ca="1" si="0"/>
        <v/>
      </c>
      <c r="B24" s="14">
        <v>19</v>
      </c>
      <c r="C24" s="14">
        <f t="shared" si="2"/>
        <v>2039</v>
      </c>
      <c r="D24" s="14">
        <f t="shared" si="3"/>
        <v>49</v>
      </c>
      <c r="E24" s="111">
        <f>FV('1. Data Input'!$C$31/'1. Data Input'!$C$32,B24*'1. Data Input'!$C$32,-'1. Data Input'!$C$34,-'1. Data Input'!$C$30,0)</f>
        <v>1594660.2519040091</v>
      </c>
      <c r="F24" s="111">
        <f>IF(C24&lt;='1. Data Input'!$C$7,FV('1. Data Input'!$C$31/'1. Data Input'!$C$32,B24*'1. Data Input'!$C$32,-'1. Data Input'!$C$34,-'1. Data Input'!$C$30,0),VLOOKUP('1. Data Input'!$C$7,'2. Investing Projections'!C:G,3,FALSE)+FV('1. Data Input'!$C$38/'1. Data Input'!$C$39,B24*'1. Data Input'!$C$39,-'1. Data Input'!$C$41,-'1. Data Input'!$C$37,0))</f>
        <v>1264220.4937525929</v>
      </c>
      <c r="G24" s="112">
        <f>('1. Data Input'!$C$13*E24)</f>
        <v>63786.410076160369</v>
      </c>
      <c r="H24" s="16">
        <f t="shared" si="1"/>
        <v>5310</v>
      </c>
      <c r="I24" s="15" t="str">
        <f>IF(((E24*('1. Data Input'!$C$13)))&gt;'1. Data Input'!$C$10,"Yes","No")</f>
        <v>Yes</v>
      </c>
      <c r="J24" s="159">
        <f>IF(AND(J22&lt;1,J23&gt;1,),"error",(IF(J23&gt;0,((J23)-('1. Data Input'!$C$10*(1+'1. Data Input'!$C$26))),(IF('1. Data Input'!$C$7=C24,(VLOOKUP('1. Data Input'!$C$7,C:G,3)-(IF($C24=('1. Data Input'!$C$7),'1. Data Input'!$C$10,0))),0)))))+(J23*0)</f>
        <v>880186.35880985367</v>
      </c>
      <c r="K24" s="110">
        <f>IF(AND(K22&lt;1,K23&gt;1,),"error",(IF(K23&gt;0,((K23)-('1. Data Input'!$C$10*(1+'1. Data Input'!$C$26)))*(1+'1. Data Input'!$C$38),(IF('1. Data Input'!$C$7=C24,(VLOOKUP('1. Data Input'!$C$7,C:E,3)-(IF($C24=('1. Data Input'!$C$7),'1. Data Input'!$C$10,0))),0)))))</f>
        <v>999014.4832882015</v>
      </c>
      <c r="L24" s="110">
        <f>IF(AND(L22&lt;1,L23&gt;1,),"error",(IF(L23&gt;0,(('1. Data Input'!$C$41*'1. Data Input'!$C$39+(L23)-('1. Data Input'!$C$10*(1+'1. Data Input'!$C$26))))*(1+'1. Data Input'!$C$38),(IF('1. Data Input'!$C$7=C24,(VLOOKUP('1. Data Input'!$C$7,C:G,4)-(IF($C24=('1. Data Input'!$C$7),'1. Data Input'!$C$10,0))),0)))))</f>
        <v>1027454.7796342015</v>
      </c>
    </row>
    <row r="25" spans="1:12" s="24" customFormat="1">
      <c r="A25" s="155" t="str">
        <f t="shared" ca="1" si="0"/>
        <v/>
      </c>
      <c r="B25" s="14">
        <v>20</v>
      </c>
      <c r="C25" s="14">
        <f t="shared" si="2"/>
        <v>2040</v>
      </c>
      <c r="D25" s="14">
        <f>D24+1</f>
        <v>50</v>
      </c>
      <c r="E25" s="111">
        <f>FV('1. Data Input'!$C$31/'1. Data Input'!$C$32,B25*'1. Data Input'!$C$32,-'1. Data Input'!$C$34,-'1. Data Input'!$C$30,0)</f>
        <v>1739273.7658071101</v>
      </c>
      <c r="F25" s="111">
        <f>IF(C25&lt;='1. Data Input'!$C$7,FV('1. Data Input'!$C$31/'1. Data Input'!$C$32,B25*'1. Data Input'!$C$32,-'1. Data Input'!$C$34,-'1. Data Input'!$C$30,0),VLOOKUP('1. Data Input'!$C$7,'2. Investing Projections'!C:G,3,FALSE)+FV('1. Data Input'!$C$38/'1. Data Input'!$C$39,B25*'1. Data Input'!$C$39,-'1. Data Input'!$C$41,-'1. Data Input'!$C$37,0))</f>
        <v>1276044.457779476</v>
      </c>
      <c r="G25" s="112">
        <f>('1. Data Input'!$C$13*E25)</f>
        <v>69570.95063228441</v>
      </c>
      <c r="H25" s="16">
        <f t="shared" si="1"/>
        <v>5790</v>
      </c>
      <c r="I25" s="15" t="str">
        <f>IF(((E25*('1. Data Input'!$C$13)))&gt;'1. Data Input'!$C$10,"Yes","No")</f>
        <v>Yes</v>
      </c>
      <c r="J25" s="159">
        <f>IF(AND(J23&lt;1,J24&gt;1,),"error",(IF(J24&gt;0,((J24)-('1. Data Input'!$C$10*(1+'1. Data Input'!$C$26))),(IF('1. Data Input'!$C$7=C25,(VLOOKUP('1. Data Input'!$C$7,C:G,3)-(IF($C25=('1. Data Input'!$C$7),'1. Data Input'!$C$10,0))),0)))))+(J24*0)</f>
        <v>836863.35880985367</v>
      </c>
      <c r="K25" s="110">
        <f>IF(AND(K23&lt;1,K24&gt;1,),"error",(IF(K24&gt;0,((K24)-('1. Data Input'!$C$10*(1+'1. Data Input'!$C$26)))*(1+'1. Data Input'!$C$38),(IF('1. Data Input'!$C$7=C25,(VLOOKUP('1. Data Input'!$C$7,C:E,3)-(IF($C25=('1. Data Input'!$C$7),'1. Data Input'!$C$10,0))),0)))))</f>
        <v>984362.22778684762</v>
      </c>
      <c r="L25" s="110">
        <f>IF(AND(L23&lt;1,L24&gt;1,),"error",(IF(L24&gt;0,(('1. Data Input'!$C$41*'1. Data Input'!$C$39+(L24)-('1. Data Input'!$C$10*(1+'1. Data Input'!$C$26))))*(1+'1. Data Input'!$C$38),(IF('1. Data Input'!$C$7=C25,(VLOOKUP('1. Data Input'!$C$7,C:G,4)-(IF($C25=('1. Data Input'!$C$7),'1. Data Input'!$C$10,0))),0)))))</f>
        <v>1020453.7330232277</v>
      </c>
    </row>
    <row r="26" spans="1:12" s="24" customFormat="1">
      <c r="A26" s="155" t="str">
        <f t="shared" ca="1" si="0"/>
        <v/>
      </c>
      <c r="B26" s="14">
        <v>21</v>
      </c>
      <c r="C26" s="14">
        <f t="shared" si="2"/>
        <v>2041</v>
      </c>
      <c r="D26" s="14">
        <f t="shared" si="3"/>
        <v>51</v>
      </c>
      <c r="E26" s="111">
        <f>FV('1. Data Input'!$C$31/'1. Data Input'!$C$32,B26*'1. Data Input'!$C$32,-'1. Data Input'!$C$34,-'1. Data Input'!$C$30,0)</f>
        <v>1892806.7248137908</v>
      </c>
      <c r="F26" s="111">
        <f>IF(C26&lt;='1. Data Input'!$C$7,FV('1. Data Input'!$C$31/'1. Data Input'!$C$32,B26*'1. Data Input'!$C$32,-'1. Data Input'!$C$34,-'1. Data Input'!$C$30,0),VLOOKUP('1. Data Input'!$C$7,'2. Investing Projections'!C:G,3,FALSE)+FV('1. Data Input'!$C$38/'1. Data Input'!$C$39,B26*'1. Data Input'!$C$39,-'1. Data Input'!$C$41,-'1. Data Input'!$C$37,0))</f>
        <v>1288228.0589867474</v>
      </c>
      <c r="G26" s="112">
        <f>('1. Data Input'!$C$13*E26)</f>
        <v>75712.268992551632</v>
      </c>
      <c r="H26" s="16">
        <f t="shared" si="1"/>
        <v>6300</v>
      </c>
      <c r="I26" s="15" t="str">
        <f>IF(((E26*('1. Data Input'!$C$13)))&gt;'1. Data Input'!$C$10,"Yes","No")</f>
        <v>Yes</v>
      </c>
      <c r="J26" s="159">
        <f>IF(AND(J24&lt;1,J25&gt;1,),"error",(IF(J25&gt;0,((J25)-('1. Data Input'!$C$10*(1+'1. Data Input'!$C$26))),(IF('1. Data Input'!$C$7=C26,(VLOOKUP('1. Data Input'!$C$7,C:G,3)-(IF($C26=('1. Data Input'!$C$7),'1. Data Input'!$C$10,0))),0)))))+(J25*0)</f>
        <v>793540.35880985367</v>
      </c>
      <c r="K26" s="110">
        <f>IF(AND(K24&lt;1,K25&gt;1,),"error",(IF(K25&gt;0,((K25)-('1. Data Input'!$C$10*(1+'1. Data Input'!$C$26)))*(1+'1. Data Input'!$C$38),(IF('1. Data Input'!$C$7=C26,(VLOOKUP('1. Data Input'!$C$7,C:E,3)-(IF($C26=('1. Data Input'!$C$7),'1. Data Input'!$C$10,0))),0)))))</f>
        <v>969270.40462045313</v>
      </c>
      <c r="L26" s="110">
        <f>IF(AND(L24&lt;1,L25&gt;1,),"error",(IF(L25&gt;0,(('1. Data Input'!$C$41*'1. Data Input'!$C$39+(L25)-('1. Data Input'!$C$10*(1+'1. Data Input'!$C$26))))*(1+'1. Data Input'!$C$38),(IF('1. Data Input'!$C$7=C26,(VLOOKUP('1. Data Input'!$C$7,C:G,4)-(IF($C26=('1. Data Input'!$C$7),'1. Data Input'!$C$10,0))),0)))))</f>
        <v>1013242.6550139245</v>
      </c>
    </row>
    <row r="27" spans="1:12" s="24" customFormat="1">
      <c r="A27" s="155" t="str">
        <f t="shared" ca="1" si="0"/>
        <v/>
      </c>
      <c r="B27" s="14">
        <v>22</v>
      </c>
      <c r="C27" s="14">
        <f t="shared" si="2"/>
        <v>2042</v>
      </c>
      <c r="D27" s="14">
        <f t="shared" si="3"/>
        <v>52</v>
      </c>
      <c r="E27" s="111">
        <f>FV('1. Data Input'!$C$31/'1. Data Input'!$C$32,B27*'1. Data Input'!$C$32,-'1. Data Input'!$C$34,-'1. Data Input'!$C$30,0)</f>
        <v>2055809.2607810851</v>
      </c>
      <c r="F27" s="111">
        <f>IF(C27&lt;='1. Data Input'!$C$7,FV('1. Data Input'!$C$31/'1. Data Input'!$C$32,B27*'1. Data Input'!$C$32,-'1. Data Input'!$C$34,-'1. Data Input'!$C$30,0),VLOOKUP('1. Data Input'!$C$7,'2. Investing Projections'!C:G,3,FALSE)+FV('1. Data Input'!$C$38/'1. Data Input'!$C$39,B27*'1. Data Input'!$C$39,-'1. Data Input'!$C$41,-'1. Data Input'!$C$37,0))</f>
        <v>1300782.2360833907</v>
      </c>
      <c r="G27" s="112">
        <f>('1. Data Input'!$C$13*E27)</f>
        <v>82232.370431243413</v>
      </c>
      <c r="H27" s="16">
        <f t="shared" si="1"/>
        <v>6850</v>
      </c>
      <c r="I27" s="15" t="str">
        <f>IF(((E27*('1. Data Input'!$C$13)))&gt;'1. Data Input'!$C$10,"Yes","No")</f>
        <v>Yes</v>
      </c>
      <c r="J27" s="159">
        <f>IF(AND(J25&lt;1,J26&gt;1,),"error",(IF(J26&gt;0,((J26)-('1. Data Input'!$C$10*(1+'1. Data Input'!$C$26))),(IF('1. Data Input'!$C$7=C27,(VLOOKUP('1. Data Input'!$C$7,C:G,3)-(IF($C27=('1. Data Input'!$C$7),'1. Data Input'!$C$10,0))),0)))))+(J26*0)</f>
        <v>750217.35880985367</v>
      </c>
      <c r="K27" s="110">
        <f>IF(AND(K25&lt;1,K26&gt;1,),"error",(IF(K26&gt;0,((K26)-('1. Data Input'!$C$10*(1+'1. Data Input'!$C$26)))*(1+'1. Data Input'!$C$38),(IF('1. Data Input'!$C$7=C27,(VLOOKUP('1. Data Input'!$C$7,C:E,3)-(IF($C27=('1. Data Input'!$C$7),'1. Data Input'!$C$10,0))),0)))))</f>
        <v>953725.82675906678</v>
      </c>
      <c r="L27" s="110">
        <f>IF(AND(L25&lt;1,L26&gt;1,),"error",(IF(L26&gt;0,(('1. Data Input'!$C$41*'1. Data Input'!$C$39+(L26)-('1. Data Input'!$C$10*(1+'1. Data Input'!$C$26))))*(1+'1. Data Input'!$C$38),(IF('1. Data Input'!$C$7=C27,(VLOOKUP('1. Data Input'!$C$7,C:G,4)-(IF($C27=('1. Data Input'!$C$7),'1. Data Input'!$C$10,0))),0)))))</f>
        <v>1005815.2446643423</v>
      </c>
    </row>
    <row r="28" spans="1:12" s="24" customFormat="1">
      <c r="A28" s="155" t="str">
        <f t="shared" ca="1" si="0"/>
        <v/>
      </c>
      <c r="B28" s="14">
        <v>23</v>
      </c>
      <c r="C28" s="14">
        <f t="shared" si="2"/>
        <v>2043</v>
      </c>
      <c r="D28" s="14">
        <f t="shared" si="3"/>
        <v>53</v>
      </c>
      <c r="E28" s="111">
        <f>FV('1. Data Input'!$C$31/'1. Data Input'!$C$32,B28*'1. Data Input'!$C$32,-'1. Data Input'!$C$34,-'1. Data Input'!$C$30,0)</f>
        <v>2228865.4364952059</v>
      </c>
      <c r="F28" s="111">
        <f>IF(C28&lt;='1. Data Input'!$C$7,FV('1. Data Input'!$C$31/'1. Data Input'!$C$32,B28*'1. Data Input'!$C$32,-'1. Data Input'!$C$34,-'1. Data Input'!$C$30,0),VLOOKUP('1. Data Input'!$C$7,'2. Investing Projections'!C:G,3,FALSE)+FV('1. Data Input'!$C$38/'1. Data Input'!$C$39,B28*'1. Data Input'!$C$39,-'1. Data Input'!$C$41,-'1. Data Input'!$C$37,0))</f>
        <v>1313718.2604896899</v>
      </c>
      <c r="G28" s="112">
        <f>('1. Data Input'!$C$13*E28)</f>
        <v>89154.617459808229</v>
      </c>
      <c r="H28" s="16">
        <f t="shared" si="1"/>
        <v>7420</v>
      </c>
      <c r="I28" s="15" t="str">
        <f>IF(((E28*('1. Data Input'!$C$13)))&gt;'1. Data Input'!$C$10,"Yes","No")</f>
        <v>Yes</v>
      </c>
      <c r="J28" s="159">
        <f>IF(AND(J26&lt;1,J27&gt;1,),"error",(IF(J27&gt;0,((J27)-('1. Data Input'!$C$10*(1+'1. Data Input'!$C$26))),(IF('1. Data Input'!$C$7=C28,(VLOOKUP('1. Data Input'!$C$7,C:G,3)-(IF($C28=('1. Data Input'!$C$7),'1. Data Input'!$C$10,0))),0)))))+(J27*0)</f>
        <v>706894.35880985367</v>
      </c>
      <c r="K28" s="110">
        <f>IF(AND(K26&lt;1,K27&gt;1,),"error",(IF(K27&gt;0,((K27)-('1. Data Input'!$C$10*(1+'1. Data Input'!$C$26)))*(1+'1. Data Input'!$C$38),(IF('1. Data Input'!$C$7=C28,(VLOOKUP('1. Data Input'!$C$7,C:E,3)-(IF($C28=('1. Data Input'!$C$7),'1. Data Input'!$C$10,0))),0)))))</f>
        <v>937714.91156183882</v>
      </c>
      <c r="L28" s="110">
        <f>IF(AND(L26&lt;1,L27&gt;1,),"error",(IF(L27&gt;0,(('1. Data Input'!$C$41*'1. Data Input'!$C$39+(L27)-('1. Data Input'!$C$10*(1+'1. Data Input'!$C$26))))*(1+'1. Data Input'!$C$38),(IF('1. Data Input'!$C$7=C28,(VLOOKUP('1. Data Input'!$C$7,C:G,4)-(IF($C28=('1. Data Input'!$C$7),'1. Data Input'!$C$10,0))),0)))))</f>
        <v>998165.01200427255</v>
      </c>
    </row>
    <row r="29" spans="1:12" s="24" customFormat="1">
      <c r="A29" s="155" t="str">
        <f t="shared" ca="1" si="0"/>
        <v/>
      </c>
      <c r="B29" s="14">
        <v>24</v>
      </c>
      <c r="C29" s="14">
        <f t="shared" si="2"/>
        <v>2044</v>
      </c>
      <c r="D29" s="14">
        <f t="shared" si="3"/>
        <v>54</v>
      </c>
      <c r="E29" s="111">
        <f>FV('1. Data Input'!$C$31/'1. Data Input'!$C$32,B29*'1. Data Input'!$C$32,-'1. Data Input'!$C$34,-'1. Data Input'!$C$30,0)</f>
        <v>2412595.3384570112</v>
      </c>
      <c r="F29" s="111">
        <f>IF(C29&lt;='1. Data Input'!$C$7,FV('1. Data Input'!$C$31/'1. Data Input'!$C$32,B29*'1. Data Input'!$C$32,-'1. Data Input'!$C$34,-'1. Data Input'!$C$30,0),VLOOKUP('1. Data Input'!$C$7,'2. Investing Projections'!C:G,3,FALSE)+FV('1. Data Input'!$C$38/'1. Data Input'!$C$39,B29*'1. Data Input'!$C$39,-'1. Data Input'!$C$41,-'1. Data Input'!$C$37,0))</f>
        <v>1327047.7464569635</v>
      </c>
      <c r="G29" s="112">
        <f>('1. Data Input'!$C$13*E29)</f>
        <v>96503.813538280447</v>
      </c>
      <c r="H29" s="16">
        <f t="shared" si="1"/>
        <v>8040</v>
      </c>
      <c r="I29" s="15" t="str">
        <f>IF(((E29*('1. Data Input'!$C$13)))&gt;'1. Data Input'!$C$10,"Yes","No")</f>
        <v>Yes</v>
      </c>
      <c r="J29" s="159">
        <f>IF(AND(J27&lt;1,J28&gt;1,),"error",(IF(J28&gt;0,((J28)-('1. Data Input'!$C$10*(1+'1. Data Input'!$C$26))),(IF('1. Data Input'!$C$7=C29,(VLOOKUP('1. Data Input'!$C$7,C:G,3)-(IF($C29=('1. Data Input'!$C$7),'1. Data Input'!$C$10,0))),0)))))+(J28*0)</f>
        <v>663571.35880985367</v>
      </c>
      <c r="K29" s="110">
        <f>IF(AND(K27&lt;1,K28&gt;1,),"error",(IF(K28&gt;0,((K28)-('1. Data Input'!$C$10*(1+'1. Data Input'!$C$26)))*(1+'1. Data Input'!$C$38),(IF('1. Data Input'!$C$7=C29,(VLOOKUP('1. Data Input'!$C$7,C:E,3)-(IF($C29=('1. Data Input'!$C$7),'1. Data Input'!$C$10,0))),0)))))</f>
        <v>921223.66890869406</v>
      </c>
      <c r="L29" s="110">
        <f>IF(AND(L27&lt;1,L28&gt;1,),"error",(IF(L28&gt;0,(('1. Data Input'!$C$41*'1. Data Input'!$C$39+(L28)-('1. Data Input'!$C$10*(1+'1. Data Input'!$C$26))))*(1+'1. Data Input'!$C$38),(IF('1. Data Input'!$C$7=C29,(VLOOKUP('1. Data Input'!$C$7,C:G,4)-(IF($C29=('1. Data Input'!$C$7),'1. Data Input'!$C$10,0))),0)))))</f>
        <v>990285.27236440079</v>
      </c>
    </row>
    <row r="30" spans="1:12" s="24" customFormat="1">
      <c r="A30" s="155" t="str">
        <f t="shared" ca="1" si="0"/>
        <v/>
      </c>
      <c r="B30" s="14">
        <v>25</v>
      </c>
      <c r="C30" s="14">
        <f t="shared" si="2"/>
        <v>2045</v>
      </c>
      <c r="D30" s="14">
        <f t="shared" si="3"/>
        <v>55</v>
      </c>
      <c r="E30" s="111">
        <f>FV('1. Data Input'!$C$31/'1. Data Input'!$C$32,B30*'1. Data Input'!$C$32,-'1. Data Input'!$C$34,-'1. Data Input'!$C$30,0)</f>
        <v>2607657.2987459004</v>
      </c>
      <c r="F30" s="111">
        <f>IF(C30&lt;='1. Data Input'!$C$7,FV('1. Data Input'!$C$31/'1. Data Input'!$C$32,B30*'1. Data Input'!$C$32,-'1. Data Input'!$C$34,-'1. Data Input'!$C$30,0),VLOOKUP('1. Data Input'!$C$7,'2. Investing Projections'!C:G,3,FALSE)+FV('1. Data Input'!$C$38/'1. Data Input'!$C$39,B30*'1. Data Input'!$C$39,-'1. Data Input'!$C$41,-'1. Data Input'!$C$37,0))</f>
        <v>1340782.6614950965</v>
      </c>
      <c r="G30" s="112">
        <f>('1. Data Input'!$C$13*E30)</f>
        <v>104306.29194983601</v>
      </c>
      <c r="H30" s="16">
        <f t="shared" si="1"/>
        <v>8690</v>
      </c>
      <c r="I30" s="15" t="str">
        <f>IF(((E30*('1. Data Input'!$C$13)))&gt;'1. Data Input'!$C$10,"Yes","No")</f>
        <v>Yes</v>
      </c>
      <c r="J30" s="159">
        <f>IF(AND(J28&lt;1,J29&gt;1,),"error",(IF(J29&gt;0,((J29)-('1. Data Input'!$C$10*(1+'1. Data Input'!$C$26))),(IF('1. Data Input'!$C$7=C30,(VLOOKUP('1. Data Input'!$C$7,C:G,3)-(IF($C30=('1. Data Input'!$C$7),'1. Data Input'!$C$10,0))),0)))))+(J29*0)</f>
        <v>620248.35880985367</v>
      </c>
      <c r="K30" s="110">
        <f>IF(AND(K28&lt;1,K29&gt;1,),"error",(IF(K29&gt;0,((K29)-('1. Data Input'!$C$10*(1+'1. Data Input'!$C$26)))*(1+'1. Data Input'!$C$38),(IF('1. Data Input'!$C$7=C30,(VLOOKUP('1. Data Input'!$C$7,C:E,3)-(IF($C30=('1. Data Input'!$C$7),'1. Data Input'!$C$10,0))),0)))))</f>
        <v>904237.68897595489</v>
      </c>
      <c r="L30" s="110">
        <f>IF(AND(L28&lt;1,L29&gt;1,),"error",(IF(L29&gt;0,(('1. Data Input'!$C$41*'1. Data Input'!$C$39+(L29)-('1. Data Input'!$C$10*(1+'1. Data Input'!$C$26))))*(1+'1. Data Input'!$C$38),(IF('1. Data Input'!$C$7=C30,(VLOOKUP('1. Data Input'!$C$7,C:G,4)-(IF($C30=('1. Data Input'!$C$7),'1. Data Input'!$C$10,0))),0)))))</f>
        <v>982169.14053533284</v>
      </c>
    </row>
    <row r="31" spans="1:12" s="24" customFormat="1">
      <c r="A31" s="155" t="str">
        <f t="shared" ca="1" si="0"/>
        <v/>
      </c>
      <c r="B31" s="14">
        <v>26</v>
      </c>
      <c r="C31" s="14">
        <f t="shared" si="2"/>
        <v>2046</v>
      </c>
      <c r="D31" s="14">
        <f t="shared" si="3"/>
        <v>56</v>
      </c>
      <c r="E31" s="111">
        <f>FV('1. Data Input'!$C$31/'1. Data Input'!$C$32,B31*'1. Data Input'!$C$32,-'1. Data Input'!$C$34,-'1. Data Input'!$C$30,0)</f>
        <v>2814750.2539234078</v>
      </c>
      <c r="F31" s="111">
        <f>IF(C31&lt;='1. Data Input'!$C$7,FV('1. Data Input'!$C$31/'1. Data Input'!$C$32,B31*'1. Data Input'!$C$32,-'1. Data Input'!$C$34,-'1. Data Input'!$C$30,0),VLOOKUP('1. Data Input'!$C$7,'2. Investing Projections'!C:G,3,FALSE)+FV('1. Data Input'!$C$38/'1. Data Input'!$C$39,B31*'1. Data Input'!$C$39,-'1. Data Input'!$C$41,-'1. Data Input'!$C$37,0))</f>
        <v>1354935.3371172401</v>
      </c>
      <c r="G31" s="112">
        <f>('1. Data Input'!$C$13*E31)</f>
        <v>112590.01015693632</v>
      </c>
      <c r="H31" s="16">
        <f t="shared" si="1"/>
        <v>9380</v>
      </c>
      <c r="I31" s="15" t="str">
        <f>IF(((E31*('1. Data Input'!$C$13)))&gt;'1. Data Input'!$C$10,"Yes","No")</f>
        <v>Yes</v>
      </c>
      <c r="J31" s="159">
        <f>IF(AND(J29&lt;1,J30&gt;1,),"error",(IF(J30&gt;0,((J30)-('1. Data Input'!$C$10*(1+'1. Data Input'!$C$26))),(IF('1. Data Input'!$C$7=C31,(VLOOKUP('1. Data Input'!$C$7,C:G,3)-(IF($C31=('1. Data Input'!$C$7),'1. Data Input'!$C$10,0))),0)))))+(J30*0)</f>
        <v>576925.35880985367</v>
      </c>
      <c r="K31" s="110">
        <f>IF(AND(K29&lt;1,K30&gt;1,),"error",(IF(K30&gt;0,((K30)-('1. Data Input'!$C$10*(1+'1. Data Input'!$C$26)))*(1+'1. Data Input'!$C$38),(IF('1. Data Input'!$C$7=C31,(VLOOKUP('1. Data Input'!$C$7,C:E,3)-(IF($C31=('1. Data Input'!$C$7),'1. Data Input'!$C$10,0))),0)))))</f>
        <v>886742.12964523351</v>
      </c>
      <c r="L31" s="110">
        <f>IF(AND(L29&lt;1,L30&gt;1,),"error",(IF(L30&gt;0,(('1. Data Input'!$C$41*'1. Data Input'!$C$39+(L30)-('1. Data Input'!$C$10*(1+'1. Data Input'!$C$26))))*(1+'1. Data Input'!$C$38),(IF('1. Data Input'!$C$7=C31,(VLOOKUP('1. Data Input'!$C$7,C:G,4)-(IF($C31=('1. Data Input'!$C$7),'1. Data Input'!$C$10,0))),0)))))</f>
        <v>973809.52475139289</v>
      </c>
    </row>
    <row r="32" spans="1:12" s="24" customFormat="1">
      <c r="A32" s="155" t="str">
        <f t="shared" ca="1" si="0"/>
        <v/>
      </c>
      <c r="B32" s="14">
        <v>27</v>
      </c>
      <c r="C32" s="14">
        <f t="shared" si="2"/>
        <v>2047</v>
      </c>
      <c r="D32" s="14">
        <f t="shared" si="3"/>
        <v>57</v>
      </c>
      <c r="E32" s="111">
        <f>FV('1. Data Input'!$C$31/'1. Data Input'!$C$32,B32*'1. Data Input'!$C$32,-'1. Data Input'!$C$34,-'1. Data Input'!$C$30,0)</f>
        <v>3034616.2494288157</v>
      </c>
      <c r="F32" s="111">
        <f>IF(C32&lt;='1. Data Input'!$C$7,FV('1. Data Input'!$C$31/'1. Data Input'!$C$32,B32*'1. Data Input'!$C$32,-'1. Data Input'!$C$34,-'1. Data Input'!$C$30,0),VLOOKUP('1. Data Input'!$C$7,'2. Investing Projections'!C:G,3,FALSE)+FV('1. Data Input'!$C$38/'1. Data Input'!$C$39,B32*'1. Data Input'!$C$39,-'1. Data Input'!$C$41,-'1. Data Input'!$C$37,0))</f>
        <v>1369518.4799113178</v>
      </c>
      <c r="G32" s="112">
        <f>('1. Data Input'!$C$13*E32)</f>
        <v>121384.64997715263</v>
      </c>
      <c r="H32" s="16">
        <f t="shared" si="1"/>
        <v>10110</v>
      </c>
      <c r="I32" s="15" t="str">
        <f>IF(((E32*('1. Data Input'!$C$13)))&gt;'1. Data Input'!$C$10,"Yes","No")</f>
        <v>Yes</v>
      </c>
      <c r="J32" s="159">
        <f>IF(AND(J30&lt;1,J31&gt;1,),"error",(IF(J31&gt;0,((J31)-('1. Data Input'!$C$10*(1+'1. Data Input'!$C$26))),(IF('1. Data Input'!$C$7=C32,(VLOOKUP('1. Data Input'!$C$7,C:G,3)-(IF($C32=('1. Data Input'!$C$7),'1. Data Input'!$C$10,0))),0)))))+(J31*0)</f>
        <v>533602.35880985367</v>
      </c>
      <c r="K32" s="110">
        <f>IF(AND(K30&lt;1,K31&gt;1,),"error",(IF(K31&gt;0,((K31)-('1. Data Input'!$C$10*(1+'1. Data Input'!$C$26)))*(1+'1. Data Input'!$C$38),(IF('1. Data Input'!$C$7=C32,(VLOOKUP('1. Data Input'!$C$7,C:E,3)-(IF($C32=('1. Data Input'!$C$7),'1. Data Input'!$C$10,0))),0)))))</f>
        <v>868721.70353459055</v>
      </c>
      <c r="L32" s="110">
        <f>IF(AND(L30&lt;1,L31&gt;1,),"error",(IF(L31&gt;0,(('1. Data Input'!$C$41*'1. Data Input'!$C$39+(L31)-('1. Data Input'!$C$10*(1+'1. Data Input'!$C$26))))*(1+'1. Data Input'!$C$38),(IF('1. Data Input'!$C$7=C32,(VLOOKUP('1. Data Input'!$C$7,C:G,4)-(IF($C32=('1. Data Input'!$C$7),'1. Data Input'!$C$10,0))),0)))))</f>
        <v>965199.12049393472</v>
      </c>
    </row>
    <row r="33" spans="1:12" s="24" customFormat="1">
      <c r="A33" s="155" t="str">
        <f t="shared" ca="1" si="0"/>
        <v/>
      </c>
      <c r="B33" s="14">
        <v>28</v>
      </c>
      <c r="C33" s="14">
        <f t="shared" si="2"/>
        <v>2048</v>
      </c>
      <c r="D33" s="14">
        <f t="shared" si="3"/>
        <v>58</v>
      </c>
      <c r="E33" s="111">
        <f>FV('1. Data Input'!$C$31/'1. Data Input'!$C$32,B33*'1. Data Input'!$C$32,-'1. Data Input'!$C$34,-'1. Data Input'!$C$30,0)</f>
        <v>3268043.0984404064</v>
      </c>
      <c r="F33" s="111">
        <f>IF(C33&lt;='1. Data Input'!$C$7,FV('1. Data Input'!$C$31/'1. Data Input'!$C$32,B33*'1. Data Input'!$C$32,-'1. Data Input'!$C$34,-'1. Data Input'!$C$30,0),VLOOKUP('1. Data Input'!$C$7,'2. Investing Projections'!C:G,3,FALSE)+FV('1. Data Input'!$C$38/'1. Data Input'!$C$39,B33*'1. Data Input'!$C$39,-'1. Data Input'!$C$41,-'1. Data Input'!$C$37,0))</f>
        <v>1384545.1829482836</v>
      </c>
      <c r="G33" s="112">
        <f>('1. Data Input'!$C$13*E33)</f>
        <v>130721.72393761626</v>
      </c>
      <c r="H33" s="16">
        <f t="shared" si="1"/>
        <v>10890</v>
      </c>
      <c r="I33" s="15" t="str">
        <f>IF(((E33*('1. Data Input'!$C$13)))&gt;'1. Data Input'!$C$10,"Yes","No")</f>
        <v>Yes</v>
      </c>
      <c r="J33" s="159">
        <f>IF(AND(J31&lt;1,J32&gt;1,),"error",(IF(J32&gt;0,((J32)-('1. Data Input'!$C$10*(1+'1. Data Input'!$C$26))),(IF('1. Data Input'!$C$7=C33,(VLOOKUP('1. Data Input'!$C$7,C:G,3)-(IF($C33=('1. Data Input'!$C$7),'1. Data Input'!$C$10,0))),0)))))+(J32*0)</f>
        <v>490279.35880985367</v>
      </c>
      <c r="K33" s="110">
        <f>IF(AND(K31&lt;1,K32&gt;1,),"error",(IF(K32&gt;0,((K32)-('1. Data Input'!$C$10*(1+'1. Data Input'!$C$26)))*(1+'1. Data Input'!$C$38),(IF('1. Data Input'!$C$7=C33,(VLOOKUP('1. Data Input'!$C$7,C:E,3)-(IF($C33=('1. Data Input'!$C$7),'1. Data Input'!$C$10,0))),0)))))</f>
        <v>850160.66464062827</v>
      </c>
      <c r="L33" s="110">
        <f>IF(AND(L31&lt;1,L32&gt;1,),"error",(IF(L32&gt;0,(('1. Data Input'!$C$41*'1. Data Input'!$C$39+(L32)-('1. Data Input'!$C$10*(1+'1. Data Input'!$C$26))))*(1+'1. Data Input'!$C$38),(IF('1. Data Input'!$C$7=C33,(VLOOKUP('1. Data Input'!$C$7,C:G,4)-(IF($C33=('1. Data Input'!$C$7),'1. Data Input'!$C$10,0))),0)))))</f>
        <v>956330.40410875285</v>
      </c>
    </row>
    <row r="34" spans="1:12" s="24" customFormat="1">
      <c r="A34" s="155" t="str">
        <f t="shared" ca="1" si="0"/>
        <v/>
      </c>
      <c r="B34" s="14">
        <v>29</v>
      </c>
      <c r="C34" s="14">
        <f t="shared" si="2"/>
        <v>2049</v>
      </c>
      <c r="D34" s="14">
        <f t="shared" si="3"/>
        <v>59</v>
      </c>
      <c r="E34" s="111">
        <f>FV('1. Data Input'!$C$31/'1. Data Input'!$C$32,B34*'1. Data Input'!$C$32,-'1. Data Input'!$C$34,-'1. Data Input'!$C$30,0)</f>
        <v>3515867.2047294569</v>
      </c>
      <c r="F34" s="111">
        <f>IF(C34&lt;='1. Data Input'!$C$7,FV('1. Data Input'!$C$31/'1. Data Input'!$C$32,B34*'1. Data Input'!$C$32,-'1. Data Input'!$C$34,-'1. Data Input'!$C$30,0),VLOOKUP('1. Data Input'!$C$7,'2. Investing Projections'!C:G,3,FALSE)+FV('1. Data Input'!$C$38/'1. Data Input'!$C$39,B34*'1. Data Input'!$C$39,-'1. Data Input'!$C$41,-'1. Data Input'!$C$37,0))</f>
        <v>1400028.9375373735</v>
      </c>
      <c r="G34" s="112">
        <f>('1. Data Input'!$C$13*E34)</f>
        <v>140634.68818917827</v>
      </c>
      <c r="H34" s="16">
        <f t="shared" si="1"/>
        <v>11710</v>
      </c>
      <c r="I34" s="15" t="str">
        <f>IF(((E34*('1. Data Input'!$C$13)))&gt;'1. Data Input'!$C$10,"Yes","No")</f>
        <v>Yes</v>
      </c>
      <c r="J34" s="159">
        <f>IF(AND(J32&lt;1,J33&gt;1,),"error",(IF(J33&gt;0,((J33)-('1. Data Input'!$C$10*(1+'1. Data Input'!$C$26))),(IF('1. Data Input'!$C$7=C34,(VLOOKUP('1. Data Input'!$C$7,C:G,3)-(IF($C34=('1. Data Input'!$C$7),'1. Data Input'!$C$10,0))),0)))))+(J33*0)</f>
        <v>446956.35880985367</v>
      </c>
      <c r="K34" s="110">
        <f>IF(AND(K32&lt;1,K33&gt;1,),"error",(IF(K33&gt;0,((K33)-('1. Data Input'!$C$10*(1+'1. Data Input'!$C$26)))*(1+'1. Data Input'!$C$38),(IF('1. Data Input'!$C$7=C34,(VLOOKUP('1. Data Input'!$C$7,C:E,3)-(IF($C34=('1. Data Input'!$C$7),'1. Data Input'!$C$10,0))),0)))))</f>
        <v>831042.79457984713</v>
      </c>
      <c r="L34" s="110">
        <f>IF(AND(L32&lt;1,L33&gt;1,),"error",(IF(L33&gt;0,(('1. Data Input'!$C$41*'1. Data Input'!$C$39+(L33)-('1. Data Input'!$C$10*(1+'1. Data Input'!$C$26))))*(1+'1. Data Input'!$C$38),(IF('1. Data Input'!$C$7=C34,(VLOOKUP('1. Data Input'!$C$7,C:G,4)-(IF($C34=('1. Data Input'!$C$7),'1. Data Input'!$C$10,0))),0)))))</f>
        <v>947195.62623201543</v>
      </c>
    </row>
    <row r="35" spans="1:12" s="24" customFormat="1">
      <c r="A35" s="155" t="str">
        <f t="shared" ca="1" si="0"/>
        <v/>
      </c>
      <c r="B35" s="14">
        <v>30</v>
      </c>
      <c r="C35" s="14">
        <f t="shared" si="2"/>
        <v>2050</v>
      </c>
      <c r="D35" s="14">
        <f t="shared" si="3"/>
        <v>60</v>
      </c>
      <c r="E35" s="111">
        <f>FV('1. Data Input'!$C$31/'1. Data Input'!$C$32,B35*'1. Data Input'!$C$32,-'1. Data Input'!$C$34,-'1. Data Input'!$C$30,0)</f>
        <v>3778976.5596216912</v>
      </c>
      <c r="F35" s="111">
        <f>IF(C35&lt;='1. Data Input'!$C$7,FV('1. Data Input'!$C$31/'1. Data Input'!$C$32,B35*'1. Data Input'!$C$32,-'1. Data Input'!$C$34,-'1. Data Input'!$C$30,0),VLOOKUP('1. Data Input'!$C$7,'2. Investing Projections'!C:G,3,FALSE)+FV('1. Data Input'!$C$38/'1. Data Input'!$C$39,B35*'1. Data Input'!$C$39,-'1. Data Input'!$C$41,-'1. Data Input'!$C$37,0))</f>
        <v>1415983.645338905</v>
      </c>
      <c r="G35" s="112">
        <f>('1. Data Input'!$C$13*E35)</f>
        <v>151159.06238486766</v>
      </c>
      <c r="H35" s="16">
        <f t="shared" si="1"/>
        <v>12590</v>
      </c>
      <c r="I35" s="15" t="str">
        <f>IF(((E35*('1. Data Input'!$C$13)))&gt;'1. Data Input'!$C$10,"Yes","No")</f>
        <v>Yes</v>
      </c>
      <c r="J35" s="159">
        <f>IF(AND(J33&lt;1,J34&gt;1,),"error",(IF(J34&gt;0,((J34)-('1. Data Input'!$C$10*(1+'1. Data Input'!$C$26))),(IF('1. Data Input'!$C$7=C35,(VLOOKUP('1. Data Input'!$C$7,C:G,3)-(IF($C35=('1. Data Input'!$C$7),'1. Data Input'!$C$10,0))),0)))))+(J34*0)</f>
        <v>403633.35880985367</v>
      </c>
      <c r="K35" s="110">
        <f>IF(AND(K33&lt;1,K34&gt;1,),"error",(IF(K34&gt;0,((K34)-('1. Data Input'!$C$10*(1+'1. Data Input'!$C$26)))*(1+'1. Data Input'!$C$38),(IF('1. Data Input'!$C$7=C35,(VLOOKUP('1. Data Input'!$C$7,C:E,3)-(IF($C35=('1. Data Input'!$C$7),'1. Data Input'!$C$10,0))),0)))))</f>
        <v>811351.38841724256</v>
      </c>
      <c r="L35" s="110">
        <f>IF(AND(L33&lt;1,L34&gt;1,),"error",(IF(L34&gt;0,(('1. Data Input'!$C$41*'1. Data Input'!$C$39+(L34)-('1. Data Input'!$C$10*(1+'1. Data Input'!$C$26))))*(1+'1. Data Input'!$C$38),(IF('1. Data Input'!$C$7=C35,(VLOOKUP('1. Data Input'!$C$7,C:G,4)-(IF($C35=('1. Data Input'!$C$7),'1. Data Input'!$C$10,0))),0)))))</f>
        <v>937786.80501897587</v>
      </c>
    </row>
    <row r="36" spans="1:12" s="24" customFormat="1">
      <c r="A36" s="155" t="str">
        <f t="shared" ca="1" si="0"/>
        <v/>
      </c>
      <c r="B36" s="14">
        <v>31</v>
      </c>
      <c r="C36" s="14">
        <f t="shared" si="2"/>
        <v>2051</v>
      </c>
      <c r="D36" s="14">
        <f t="shared" si="3"/>
        <v>61</v>
      </c>
      <c r="E36" s="111">
        <f>FV('1. Data Input'!$C$31/'1. Data Input'!$C$32,B36*'1. Data Input'!$C$32,-'1. Data Input'!$C$34,-'1. Data Input'!$C$30,0)</f>
        <v>4058313.9238047572</v>
      </c>
      <c r="F36" s="111">
        <f>IF(C36&lt;='1. Data Input'!$C$7,FV('1. Data Input'!$C$31/'1. Data Input'!$C$32,B36*'1. Data Input'!$C$32,-'1. Data Input'!$C$34,-'1. Data Input'!$C$30,0),VLOOKUP('1. Data Input'!$C$7,'2. Investing Projections'!C:G,3,FALSE)+FV('1. Data Input'!$C$38/'1. Data Input'!$C$39,B36*'1. Data Input'!$C$39,-'1. Data Input'!$C$41,-'1. Data Input'!$C$37,0))</f>
        <v>1432423.6308454953</v>
      </c>
      <c r="G36" s="112">
        <f>('1. Data Input'!$C$13*E36)</f>
        <v>162332.55695219029</v>
      </c>
      <c r="H36" s="16">
        <f t="shared" si="1"/>
        <v>13520</v>
      </c>
      <c r="I36" s="15" t="str">
        <f>IF(((E36*('1. Data Input'!$C$13)))&gt;'1. Data Input'!$C$10,"Yes","No")</f>
        <v>Yes</v>
      </c>
      <c r="J36" s="159">
        <f>IF(AND(J34&lt;1,J35&gt;1,),"error",(IF(J35&gt;0,((J35)-('1. Data Input'!$C$10*(1+'1. Data Input'!$C$26))),(IF('1. Data Input'!$C$7=C36,(VLOOKUP('1. Data Input'!$C$7,C:G,3)-(IF($C36=('1. Data Input'!$C$7),'1. Data Input'!$C$10,0))),0)))))+(J35*0)</f>
        <v>360310.35880985367</v>
      </c>
      <c r="K36" s="110">
        <f>IF(AND(K34&lt;1,K35&gt;1,),"error",(IF(K35&gt;0,((K35)-('1. Data Input'!$C$10*(1+'1. Data Input'!$C$26)))*(1+'1. Data Input'!$C$38),(IF('1. Data Input'!$C$7=C36,(VLOOKUP('1. Data Input'!$C$7,C:E,3)-(IF($C36=('1. Data Input'!$C$7),'1. Data Input'!$C$10,0))),0)))))</f>
        <v>791069.24006975989</v>
      </c>
      <c r="L36" s="110">
        <f>IF(AND(L34&lt;1,L35&gt;1,),"error",(IF(L35&gt;0,(('1. Data Input'!$C$41*'1. Data Input'!$C$39+(L35)-('1. Data Input'!$C$10*(1+'1. Data Input'!$C$26))))*(1+'1. Data Input'!$C$38),(IF('1. Data Input'!$C$7=C36,(VLOOKUP('1. Data Input'!$C$7,C:G,4)-(IF($C36=('1. Data Input'!$C$7),'1. Data Input'!$C$10,0))),0)))))</f>
        <v>928095.71916954522</v>
      </c>
    </row>
    <row r="37" spans="1:12" s="24" customFormat="1">
      <c r="A37" s="155" t="str">
        <f t="shared" ca="1" si="0"/>
        <v/>
      </c>
      <c r="B37" s="14">
        <v>32</v>
      </c>
      <c r="C37" s="14">
        <f t="shared" si="2"/>
        <v>2052</v>
      </c>
      <c r="D37" s="14">
        <f t="shared" si="3"/>
        <v>62</v>
      </c>
      <c r="E37" s="111">
        <f>FV('1. Data Input'!$C$31/'1. Data Input'!$C$32,B37*'1. Data Input'!$C$32,-'1. Data Input'!$C$34,-'1. Data Input'!$C$30,0)</f>
        <v>4354880.2053826321</v>
      </c>
      <c r="F37" s="111">
        <f>IF(C37&lt;='1. Data Input'!$C$7,FV('1. Data Input'!$C$31/'1. Data Input'!$C$32,B37*'1. Data Input'!$C$32,-'1. Data Input'!$C$34,-'1. Data Input'!$C$30,0),VLOOKUP('1. Data Input'!$C$7,'2. Investing Projections'!C:G,3,FALSE)+FV('1. Data Input'!$C$38/'1. Data Input'!$C$39,B37*'1. Data Input'!$C$39,-'1. Data Input'!$C$41,-'1. Data Input'!$C$37,0))</f>
        <v>1449363.6542429128</v>
      </c>
      <c r="G37" s="112">
        <f>('1. Data Input'!$C$13*E37)</f>
        <v>174195.20821530529</v>
      </c>
      <c r="H37" s="16">
        <f t="shared" si="1"/>
        <v>14510</v>
      </c>
      <c r="I37" s="15" t="str">
        <f>IF(((E37*('1. Data Input'!$C$13)))&gt;'1. Data Input'!$C$10,"Yes","No")</f>
        <v>Yes</v>
      </c>
      <c r="J37" s="159">
        <f>IF(AND(J35&lt;1,J36&gt;1,),"error",(IF(J36&gt;0,((J36)-('1. Data Input'!$C$10*(1+'1. Data Input'!$C$26))),(IF('1. Data Input'!$C$7=C37,(VLOOKUP('1. Data Input'!$C$7,C:G,3)-(IF($C37=('1. Data Input'!$C$7),'1. Data Input'!$C$10,0))),0)))))+(J36*0)</f>
        <v>316987.35880985367</v>
      </c>
      <c r="K37" s="110">
        <f>IF(AND(K35&lt;1,K36&gt;1,),"error",(IF(K36&gt;0,((K36)-('1. Data Input'!$C$10*(1+'1. Data Input'!$C$26)))*(1+'1. Data Input'!$C$38),(IF('1. Data Input'!$C$7=C37,(VLOOKUP('1. Data Input'!$C$7,C:E,3)-(IF($C37=('1. Data Input'!$C$7),'1. Data Input'!$C$10,0))),0)))))</f>
        <v>770178.62727185269</v>
      </c>
      <c r="L37" s="110">
        <f>IF(AND(L35&lt;1,L36&gt;1,),"error",(IF(L36&gt;0,(('1. Data Input'!$C$41*'1. Data Input'!$C$39+(L36)-('1. Data Input'!$C$10*(1+'1. Data Input'!$C$26))))*(1+'1. Data Input'!$C$38),(IF('1. Data Input'!$C$7=C37,(VLOOKUP('1. Data Input'!$C$7,C:G,4)-(IF($C37=('1. Data Input'!$C$7),'1. Data Input'!$C$10,0))),0)))))</f>
        <v>918113.90074463165</v>
      </c>
    </row>
    <row r="38" spans="1:12" s="24" customFormat="1">
      <c r="A38" s="155" t="str">
        <f t="shared" ca="1" si="0"/>
        <v/>
      </c>
      <c r="B38" s="14">
        <v>33</v>
      </c>
      <c r="C38" s="14">
        <f t="shared" si="2"/>
        <v>2053</v>
      </c>
      <c r="D38" s="14">
        <f t="shared" si="3"/>
        <v>63</v>
      </c>
      <c r="E38" s="111">
        <f>FV('1. Data Input'!$C$31/'1. Data Input'!$C$32,B38*'1. Data Input'!$C$32,-'1. Data Input'!$C$34,-'1. Data Input'!$C$30,0)</f>
        <v>4669738.0462810202</v>
      </c>
      <c r="F38" s="111">
        <f>IF(C38&lt;='1. Data Input'!$C$7,FV('1. Data Input'!$C$31/'1. Data Input'!$C$32,B38*'1. Data Input'!$C$32,-'1. Data Input'!$C$34,-'1. Data Input'!$C$30,0),VLOOKUP('1. Data Input'!$C$7,'2. Investing Projections'!C:G,3,FALSE)+FV('1. Data Input'!$C$38/'1. Data Input'!$C$39,B38*'1. Data Input'!$C$39,-'1. Data Input'!$C$41,-'1. Data Input'!$C$37,0))</f>
        <v>1466818.9246620997</v>
      </c>
      <c r="G38" s="112">
        <f>('1. Data Input'!$C$13*E38)</f>
        <v>186789.5218512408</v>
      </c>
      <c r="H38" s="16">
        <f t="shared" si="1"/>
        <v>15560</v>
      </c>
      <c r="I38" s="15" t="str">
        <f>IF(((E38*('1. Data Input'!$C$13)))&gt;'1. Data Input'!$C$10,"Yes","No")</f>
        <v>Yes</v>
      </c>
      <c r="J38" s="159">
        <f>IF(AND(J36&lt;1,J37&gt;1,),"error",(IF(J37&gt;0,((J37)-('1. Data Input'!$C$10*(1+'1. Data Input'!$C$26))),(IF('1. Data Input'!$C$7=C38,(VLOOKUP('1. Data Input'!$C$7,C:G,3)-(IF($C38=('1. Data Input'!$C$7),'1. Data Input'!$C$10,0))),0)))))+(J37*0)</f>
        <v>273664.35880985367</v>
      </c>
      <c r="K38" s="110">
        <f>IF(AND(K36&lt;1,K37&gt;1,),"error",(IF(K37&gt;0,((K37)-('1. Data Input'!$C$10*(1+'1. Data Input'!$C$26)))*(1+'1. Data Input'!$C$38),(IF('1. Data Input'!$C$7=C38,(VLOOKUP('1. Data Input'!$C$7,C:E,3)-(IF($C38=('1. Data Input'!$C$7),'1. Data Input'!$C$10,0))),0)))))</f>
        <v>748661.29609000834</v>
      </c>
      <c r="L38" s="110">
        <f>IF(AND(L36&lt;1,L37&gt;1,),"error",(IF(L37&gt;0,(('1. Data Input'!$C$41*'1. Data Input'!$C$39+(L37)-('1. Data Input'!$C$10*(1+'1. Data Input'!$C$26))))*(1+'1. Data Input'!$C$38),(IF('1. Data Input'!$C$7=C38,(VLOOKUP('1. Data Input'!$C$7,C:G,4)-(IF($C38=('1. Data Input'!$C$7),'1. Data Input'!$C$10,0))),0)))))</f>
        <v>907832.62776697066</v>
      </c>
    </row>
    <row r="39" spans="1:12" s="24" customFormat="1">
      <c r="A39" s="155" t="str">
        <f t="shared" ca="1" si="0"/>
        <v/>
      </c>
      <c r="B39" s="14">
        <v>34</v>
      </c>
      <c r="C39" s="14">
        <f t="shared" si="2"/>
        <v>2054</v>
      </c>
      <c r="D39" s="14">
        <f t="shared" si="3"/>
        <v>64</v>
      </c>
      <c r="E39" s="111">
        <f>FV('1. Data Input'!$C$31/'1. Data Input'!$C$32,B39*'1. Data Input'!$C$32,-'1. Data Input'!$C$34,-'1. Data Input'!$C$30,0)</f>
        <v>5004015.6298544016</v>
      </c>
      <c r="F39" s="111">
        <f>IF(C39&lt;='1. Data Input'!$C$7,FV('1. Data Input'!$C$31/'1. Data Input'!$C$32,B39*'1. Data Input'!$C$32,-'1. Data Input'!$C$34,-'1. Data Input'!$C$30,0),VLOOKUP('1. Data Input'!$C$7,'2. Investing Projections'!C:G,3,FALSE)+FV('1. Data Input'!$C$38/'1. Data Input'!$C$39,B39*'1. Data Input'!$C$39,-'1. Data Input'!$C$41,-'1. Data Input'!$C$37,0))</f>
        <v>1484805.1138342703</v>
      </c>
      <c r="G39" s="112">
        <f>('1. Data Input'!$C$13*E39)</f>
        <v>200160.62519417607</v>
      </c>
      <c r="H39" s="16">
        <f t="shared" si="1"/>
        <v>16680</v>
      </c>
      <c r="I39" s="15" t="str">
        <f>IF(((E39*('1. Data Input'!$C$13)))&gt;'1. Data Input'!$C$10,"Yes","No")</f>
        <v>Yes</v>
      </c>
      <c r="J39" s="159">
        <f>IF(AND(J37&lt;1,J38&gt;1,),"error",(IF(J38&gt;0,((J38)-('1. Data Input'!$C$10*(1+'1. Data Input'!$C$26))),(IF('1. Data Input'!$C$7=C39,(VLOOKUP('1. Data Input'!$C$7,C:G,3)-(IF($C39=('1. Data Input'!$C$7),'1. Data Input'!$C$10,0))),0)))))+(J38*0)</f>
        <v>230341.35880985367</v>
      </c>
      <c r="K39" s="110">
        <f>IF(AND(K37&lt;1,K38&gt;1,),"error",(IF(K38&gt;0,((K38)-('1. Data Input'!$C$10*(1+'1. Data Input'!$C$26)))*(1+'1. Data Input'!$C$38),(IF('1. Data Input'!$C$7=C39,(VLOOKUP('1. Data Input'!$C$7,C:E,3)-(IF($C39=('1. Data Input'!$C$7),'1. Data Input'!$C$10,0))),0)))))</f>
        <v>726498.44497270859</v>
      </c>
      <c r="L39" s="110">
        <f>IF(AND(L37&lt;1,L38&gt;1,),"error",(IF(L38&gt;0,(('1. Data Input'!$C$41*'1. Data Input'!$C$39+(L38)-('1. Data Input'!$C$10*(1+'1. Data Input'!$C$26))))*(1+'1. Data Input'!$C$38),(IF('1. Data Input'!$C$7=C39,(VLOOKUP('1. Data Input'!$C$7,C:G,4)-(IF($C39=('1. Data Input'!$C$7),'1. Data Input'!$C$10,0))),0)))))</f>
        <v>897242.91659997986</v>
      </c>
    </row>
    <row r="40" spans="1:12" s="24" customFormat="1">
      <c r="A40" s="155" t="str">
        <f t="shared" ca="1" si="0"/>
        <v/>
      </c>
      <c r="B40" s="14">
        <v>35</v>
      </c>
      <c r="C40" s="14">
        <f t="shared" si="2"/>
        <v>2055</v>
      </c>
      <c r="D40" s="14">
        <f t="shared" si="3"/>
        <v>65</v>
      </c>
      <c r="E40" s="111">
        <f>FV('1. Data Input'!$C$31/'1. Data Input'!$C$32,B40*'1. Data Input'!$C$32,-'1. Data Input'!$C$34,-'1. Data Input'!$C$30,0)</f>
        <v>5358910.7233379381</v>
      </c>
      <c r="F40" s="111">
        <f>IF(C40&lt;='1. Data Input'!$C$7,FV('1. Data Input'!$C$31/'1. Data Input'!$C$32,B40*'1. Data Input'!$C$32,-'1. Data Input'!$C$34,-'1. Data Input'!$C$30,0),VLOOKUP('1. Data Input'!$C$7,'2. Investing Projections'!C:G,3,FALSE)+FV('1. Data Input'!$C$38/'1. Data Input'!$C$39,B40*'1. Data Input'!$C$39,-'1. Data Input'!$C$41,-'1. Data Input'!$C$37,0))</f>
        <v>1503338.3701613399</v>
      </c>
      <c r="G40" s="112">
        <f>('1. Data Input'!$C$13*E40)</f>
        <v>214356.42893351754</v>
      </c>
      <c r="H40" s="16">
        <f t="shared" si="1"/>
        <v>17860</v>
      </c>
      <c r="I40" s="15" t="str">
        <f>IF(((E40*('1. Data Input'!$C$13)))&gt;'1. Data Input'!$C$10,"Yes","No")</f>
        <v>Yes</v>
      </c>
      <c r="J40" s="159">
        <f>IF(AND(J38&lt;1,J39&gt;1,),"error",(IF(J39&gt;0,((J39)-('1. Data Input'!$C$10*(1+'1. Data Input'!$C$26))),(IF('1. Data Input'!$C$7=C40,(VLOOKUP('1. Data Input'!$C$7,C:G,3)-(IF($C40=('1. Data Input'!$C$7),'1. Data Input'!$C$10,0))),0)))))+(J39*0)</f>
        <v>187018.35880985367</v>
      </c>
      <c r="K40" s="110">
        <f>IF(AND(K38&lt;1,K39&gt;1,),"error",(IF(K39&gt;0,((K39)-('1. Data Input'!$C$10*(1+'1. Data Input'!$C$26)))*(1+'1. Data Input'!$C$38),(IF('1. Data Input'!$C$7=C40,(VLOOKUP('1. Data Input'!$C$7,C:E,3)-(IF($C40=('1. Data Input'!$C$7),'1. Data Input'!$C$10,0))),0)))))</f>
        <v>703670.70832188986</v>
      </c>
      <c r="L40" s="110">
        <f>IF(AND(L38&lt;1,L39&gt;1,),"error",(IF(L39&gt;0,(('1. Data Input'!$C$41*'1. Data Input'!$C$39+(L39)-('1. Data Input'!$C$10*(1+'1. Data Input'!$C$26))))*(1+'1. Data Input'!$C$38),(IF('1. Data Input'!$C$7=C40,(VLOOKUP('1. Data Input'!$C$7,C:G,4)-(IF($C40=('1. Data Input'!$C$7),'1. Data Input'!$C$10,0))),0)))))</f>
        <v>886335.51409797929</v>
      </c>
    </row>
    <row r="41" spans="1:12" s="24" customFormat="1">
      <c r="A41" s="155" t="str">
        <f t="shared" ca="1" si="0"/>
        <v/>
      </c>
      <c r="B41" s="14">
        <v>36</v>
      </c>
      <c r="C41" s="14">
        <f t="shared" si="2"/>
        <v>2056</v>
      </c>
      <c r="D41" s="14">
        <f t="shared" si="3"/>
        <v>66</v>
      </c>
      <c r="E41" s="111">
        <f>FV('1. Data Input'!$C$31/'1. Data Input'!$C$32,B41*'1. Data Input'!$C$32,-'1. Data Input'!$C$34,-'1. Data Input'!$C$30,0)</f>
        <v>5735694.9696289888</v>
      </c>
      <c r="F41" s="111">
        <f>IF(C41&lt;='1. Data Input'!$C$7,FV('1. Data Input'!$C$31/'1. Data Input'!$C$32,B41*'1. Data Input'!$C$32,-'1. Data Input'!$C$34,-'1. Data Input'!$C$30,0),VLOOKUP('1. Data Input'!$C$7,'2. Investing Projections'!C:G,3,FALSE)+FV('1. Data Input'!$C$38/'1. Data Input'!$C$39,B41*'1. Data Input'!$C$39,-'1. Data Input'!$C$41,-'1. Data Input'!$C$37,0))</f>
        <v>1522435.3332143205</v>
      </c>
      <c r="G41" s="112">
        <f>('1. Data Input'!$C$13*E41)</f>
        <v>229427.79878515957</v>
      </c>
      <c r="H41" s="16">
        <f t="shared" si="1"/>
        <v>19110</v>
      </c>
      <c r="I41" s="15" t="str">
        <f>IF(((E41*('1. Data Input'!$C$13)))&gt;'1. Data Input'!$C$10,"Yes","No")</f>
        <v>Yes</v>
      </c>
      <c r="J41" s="159">
        <f>IF(AND(J39&lt;1,J40&gt;1,),"error",(IF(J40&gt;0,((J40)-('1. Data Input'!$C$10*(1+'1. Data Input'!$C$26))),(IF('1. Data Input'!$C$7=C41,(VLOOKUP('1. Data Input'!$C$7,C:G,3)-(IF($C41=('1. Data Input'!$C$7),'1. Data Input'!$C$10,0))),0)))))+(J40*0)</f>
        <v>143695.35880985367</v>
      </c>
      <c r="K41" s="110">
        <f>IF(AND(K39&lt;1,K40&gt;1,),"error",(IF(K40&gt;0,((K40)-('1. Data Input'!$C$10*(1+'1. Data Input'!$C$26)))*(1+'1. Data Input'!$C$38),(IF('1. Data Input'!$C$7=C41,(VLOOKUP('1. Data Input'!$C$7,C:E,3)-(IF($C41=('1. Data Input'!$C$7),'1. Data Input'!$C$10,0))),0)))))</f>
        <v>680158.13957154658</v>
      </c>
      <c r="L41" s="110">
        <f>IF(AND(L39&lt;1,L40&gt;1,),"error",(IF(L40&gt;0,(('1. Data Input'!$C$41*'1. Data Input'!$C$39+(L40)-('1. Data Input'!$C$10*(1+'1. Data Input'!$C$26))))*(1+'1. Data Input'!$C$38),(IF('1. Data Input'!$C$7=C41,(VLOOKUP('1. Data Input'!$C$7,C:G,4)-(IF($C41=('1. Data Input'!$C$7),'1. Data Input'!$C$10,0))),0)))))</f>
        <v>875100.88952091872</v>
      </c>
    </row>
    <row r="42" spans="1:12" s="24" customFormat="1">
      <c r="A42" s="155" t="str">
        <f t="shared" ca="1" si="0"/>
        <v/>
      </c>
      <c r="B42" s="14">
        <v>37</v>
      </c>
      <c r="C42" s="14">
        <f t="shared" si="2"/>
        <v>2057</v>
      </c>
      <c r="D42" s="14">
        <f t="shared" si="3"/>
        <v>67</v>
      </c>
      <c r="E42" s="111">
        <f>FV('1. Data Input'!$C$31/'1. Data Input'!$C$32,B42*'1. Data Input'!$C$32,-'1. Data Input'!$C$34,-'1. Data Input'!$C$30,0)</f>
        <v>6135718.4437762853</v>
      </c>
      <c r="F42" s="111">
        <f>IF(C42&lt;='1. Data Input'!$C$7,FV('1. Data Input'!$C$31/'1. Data Input'!$C$32,B42*'1. Data Input'!$C$32,-'1. Data Input'!$C$34,-'1. Data Input'!$C$30,0),VLOOKUP('1. Data Input'!$C$7,'2. Investing Projections'!C:G,3,FALSE)+FV('1. Data Input'!$C$38/'1. Data Input'!$C$39,B42*'1. Data Input'!$C$39,-'1. Data Input'!$C$41,-'1. Data Input'!$C$37,0))</f>
        <v>1542113.1486726995</v>
      </c>
      <c r="G42" s="112">
        <f>('1. Data Input'!$C$13*E42)</f>
        <v>245428.73775105141</v>
      </c>
      <c r="H42" s="16">
        <f t="shared" si="1"/>
        <v>20450</v>
      </c>
      <c r="I42" s="15" t="str">
        <f>IF(((E42*('1. Data Input'!$C$13)))&gt;'1. Data Input'!$C$10,"Yes","No")</f>
        <v>Yes</v>
      </c>
      <c r="J42" s="159">
        <f>IF(AND(J40&lt;1,J41&gt;1,),"error",(IF(J41&gt;0,((J41)-('1. Data Input'!$C$10*(1+'1. Data Input'!$C$26))),(IF('1. Data Input'!$C$7=C42,(VLOOKUP('1. Data Input'!$C$7,C:G,3)-(IF($C42=('1. Data Input'!$C$7),'1. Data Input'!$C$10,0))),0)))))+(J41*0)</f>
        <v>100372.35880985367</v>
      </c>
      <c r="K42" s="110">
        <f>IF(AND(K40&lt;1,K41&gt;1,),"error",(IF(K41&gt;0,((K41)-('1. Data Input'!$C$10*(1+'1. Data Input'!$C$26)))*(1+'1. Data Input'!$C$38),(IF('1. Data Input'!$C$7=C42,(VLOOKUP('1. Data Input'!$C$7,C:E,3)-(IF($C42=('1. Data Input'!$C$7),'1. Data Input'!$C$10,0))),0)))))</f>
        <v>655940.19375869294</v>
      </c>
      <c r="L42" s="110">
        <f>IF(AND(L40&lt;1,L41&gt;1,),"error",(IF(L41&gt;0,(('1. Data Input'!$C$41*'1. Data Input'!$C$39+(L41)-('1. Data Input'!$C$10*(1+'1. Data Input'!$C$26))))*(1+'1. Data Input'!$C$38),(IF('1. Data Input'!$C$7=C42,(VLOOKUP('1. Data Input'!$C$7,C:G,4)-(IF($C42=('1. Data Input'!$C$7),'1. Data Input'!$C$10,0))),0)))))</f>
        <v>863529.2262065463</v>
      </c>
    </row>
    <row r="43" spans="1:12" s="24" customFormat="1">
      <c r="A43" s="155" t="str">
        <f t="shared" ca="1" si="0"/>
        <v/>
      </c>
      <c r="B43" s="14">
        <v>38</v>
      </c>
      <c r="C43" s="14">
        <f t="shared" si="2"/>
        <v>2058</v>
      </c>
      <c r="D43" s="14">
        <f t="shared" si="3"/>
        <v>68</v>
      </c>
      <c r="E43" s="111">
        <f>FV('1. Data Input'!$C$31/'1. Data Input'!$C$32,B43*'1. Data Input'!$C$32,-'1. Data Input'!$C$34,-'1. Data Input'!$C$30,0)</f>
        <v>6560414.4905034192</v>
      </c>
      <c r="F43" s="111">
        <f>IF(C43&lt;='1. Data Input'!$C$7,FV('1. Data Input'!$C$31/'1. Data Input'!$C$32,B43*'1. Data Input'!$C$32,-'1. Data Input'!$C$34,-'1. Data Input'!$C$30,0),VLOOKUP('1. Data Input'!$C$7,'2. Investing Projections'!C:G,3,FALSE)+FV('1. Data Input'!$C$38/'1. Data Input'!$C$39,B43*'1. Data Input'!$C$39,-'1. Data Input'!$C$41,-'1. Data Input'!$C$37,0))</f>
        <v>1562389.4837182122</v>
      </c>
      <c r="G43" s="112">
        <f>('1. Data Input'!$C$13*E43)</f>
        <v>262416.57962013676</v>
      </c>
      <c r="H43" s="16">
        <f t="shared" si="1"/>
        <v>21860</v>
      </c>
      <c r="I43" s="15" t="str">
        <f>IF(((E43*('1. Data Input'!$C$13)))&gt;'1. Data Input'!$C$10,"Yes","No")</f>
        <v>Yes</v>
      </c>
      <c r="J43" s="159">
        <f>IF(AND(J41&lt;1,J42&gt;1,),"error",(IF(J42&gt;0,((J42)-('1. Data Input'!$C$10*(1+'1. Data Input'!$C$26))),(IF('1. Data Input'!$C$7=C43,(VLOOKUP('1. Data Input'!$C$7,C:G,3)-(IF($C43=('1. Data Input'!$C$7),'1. Data Input'!$C$10,0))),0)))))+(J42*0)</f>
        <v>57049.358809853671</v>
      </c>
      <c r="K43" s="110">
        <f>IF(AND(K41&lt;1,K42&gt;1,),"error",(IF(K42&gt;0,((K42)-('1. Data Input'!$C$10*(1+'1. Data Input'!$C$26)))*(1+'1. Data Input'!$C$38),(IF('1. Data Input'!$C$7=C43,(VLOOKUP('1. Data Input'!$C$7,C:E,3)-(IF($C43=('1. Data Input'!$C$7),'1. Data Input'!$C$10,0))),0)))))</f>
        <v>630995.70957145374</v>
      </c>
      <c r="L43" s="110">
        <f>IF(AND(L41&lt;1,L42&gt;1,),"error",(IF(L42&gt;0,(('1. Data Input'!$C$41*'1. Data Input'!$C$39+(L42)-('1. Data Input'!$C$10*(1+'1. Data Input'!$C$26))))*(1+'1. Data Input'!$C$38),(IF('1. Data Input'!$C$7=C43,(VLOOKUP('1. Data Input'!$C$7,C:G,4)-(IF($C43=('1. Data Input'!$C$7),'1. Data Input'!$C$10,0))),0)))))</f>
        <v>851610.41299274273</v>
      </c>
    </row>
    <row r="44" spans="1:12" s="24" customFormat="1">
      <c r="A44" s="155" t="str">
        <f t="shared" ca="1" si="0"/>
        <v/>
      </c>
      <c r="B44" s="14">
        <v>39</v>
      </c>
      <c r="C44" s="14">
        <f t="shared" si="2"/>
        <v>2059</v>
      </c>
      <c r="D44" s="14">
        <f t="shared" si="3"/>
        <v>69</v>
      </c>
      <c r="E44" s="111">
        <f>FV('1. Data Input'!$C$31/'1. Data Input'!$C$32,B44*'1. Data Input'!$C$32,-'1. Data Input'!$C$34,-'1. Data Input'!$C$30,0)</f>
        <v>7011304.8601001874</v>
      </c>
      <c r="F44" s="111">
        <f>IF(C44&lt;='1. Data Input'!$C$7,FV('1. Data Input'!$C$31/'1. Data Input'!$C$32,B44*'1. Data Input'!$C$32,-'1. Data Input'!$C$34,-'1. Data Input'!$C$30,0),VLOOKUP('1. Data Input'!$C$7,'2. Investing Projections'!C:G,3,FALSE)+FV('1. Data Input'!$C$38/'1. Data Input'!$C$39,B44*'1. Data Input'!$C$39,-'1. Data Input'!$C$41,-'1. Data Input'!$C$37,0))</f>
        <v>1583282.5428968335</v>
      </c>
      <c r="G44" s="112">
        <f>('1. Data Input'!$C$13*E44)</f>
        <v>280452.19440400752</v>
      </c>
      <c r="H44" s="16">
        <f t="shared" si="1"/>
        <v>23370</v>
      </c>
      <c r="I44" s="15" t="str">
        <f>IF(((E44*('1. Data Input'!$C$13)))&gt;'1. Data Input'!$C$10,"Yes","No")</f>
        <v>Yes</v>
      </c>
      <c r="J44" s="159">
        <f>IF(AND(J42&lt;1,J43&gt;1,),"error",(IF(J43&gt;0,((J43)-('1. Data Input'!$C$10*(1+'1. Data Input'!$C$26))),(IF('1. Data Input'!$C$7=C44,(VLOOKUP('1. Data Input'!$C$7,C:G,3)-(IF($C44=('1. Data Input'!$C$7),'1. Data Input'!$C$10,0))),0)))))+(J43*0)</f>
        <v>13726.358809853671</v>
      </c>
      <c r="K44" s="110">
        <f>IF(AND(K42&lt;1,K43&gt;1,),"error",(IF(K43&gt;0,((K43)-('1. Data Input'!$C$10*(1+'1. Data Input'!$C$26)))*(1+'1. Data Input'!$C$38),(IF('1. Data Input'!$C$7=C44,(VLOOKUP('1. Data Input'!$C$7,C:E,3)-(IF($C44=('1. Data Input'!$C$7),'1. Data Input'!$C$10,0))),0)))))</f>
        <v>605302.89085859735</v>
      </c>
      <c r="L44" s="110">
        <f>IF(AND(L42&lt;1,L43&gt;1,),"error",(IF(L43&gt;0,(('1. Data Input'!$C$41*'1. Data Input'!$C$39+(L43)-('1. Data Input'!$C$10*(1+'1. Data Input'!$C$26))))*(1+'1. Data Input'!$C$38),(IF('1. Data Input'!$C$7=C44,(VLOOKUP('1. Data Input'!$C$7,C:G,4)-(IF($C44=('1. Data Input'!$C$7),'1. Data Input'!$C$10,0))),0)))))</f>
        <v>839334.03538252506</v>
      </c>
    </row>
    <row r="45" spans="1:12" s="24" customFormat="1">
      <c r="A45" s="155" t="str">
        <f t="shared" ca="1" si="0"/>
        <v/>
      </c>
      <c r="B45" s="14">
        <v>40</v>
      </c>
      <c r="C45" s="14">
        <f t="shared" si="2"/>
        <v>2060</v>
      </c>
      <c r="D45" s="14">
        <f t="shared" si="3"/>
        <v>70</v>
      </c>
      <c r="E45" s="111">
        <f>FV('1. Data Input'!$C$31/'1. Data Input'!$C$32,B45*'1. Data Input'!$C$32,-'1. Data Input'!$C$34,-'1. Data Input'!$C$30,0)</f>
        <v>7490005.1610844554</v>
      </c>
      <c r="F45" s="111">
        <f>IF(C45&lt;='1. Data Input'!$C$7,FV('1. Data Input'!$C$31/'1. Data Input'!$C$32,B45*'1. Data Input'!$C$32,-'1. Data Input'!$C$34,-'1. Data Input'!$C$30,0),VLOOKUP('1. Data Input'!$C$7,'2. Investing Projections'!C:G,3,FALSE)+FV('1. Data Input'!$C$38/'1. Data Input'!$C$39,B45*'1. Data Input'!$C$39,-'1. Data Input'!$C$41,-'1. Data Input'!$C$37,0))</f>
        <v>1604811.0844632229</v>
      </c>
      <c r="G45" s="112">
        <f>('1. Data Input'!$C$13*E45)</f>
        <v>299600.20644337824</v>
      </c>
      <c r="H45" s="16">
        <f t="shared" si="1"/>
        <v>24960</v>
      </c>
      <c r="I45" s="15" t="str">
        <f>IF(((E45*('1. Data Input'!$C$13)))&gt;'1. Data Input'!$C$10,"Yes","No")</f>
        <v>Yes</v>
      </c>
      <c r="J45" s="159">
        <f>IF(AND(J43&lt;1,J44&gt;1,),"error",(IF(J44&gt;0,((J44)-('1. Data Input'!$C$10*(1+'1. Data Input'!$C$26))),(IF('1. Data Input'!$C$7=C45,(VLOOKUP('1. Data Input'!$C$7,C:G,3)-(IF($C45=('1. Data Input'!$C$7),'1. Data Input'!$C$10,0))),0)))))+(J44*0)</f>
        <v>-29596.641190146329</v>
      </c>
      <c r="K45" s="110">
        <f>IF(AND(K43&lt;1,K44&gt;1,),"error",(IF(K44&gt;0,((K44)-('1. Data Input'!$C$10*(1+'1. Data Input'!$C$26)))*(1+'1. Data Input'!$C$38),(IF('1. Data Input'!$C$7=C45,(VLOOKUP('1. Data Input'!$C$7,C:E,3)-(IF($C45=('1. Data Input'!$C$7),'1. Data Input'!$C$10,0))),0)))))</f>
        <v>578839.28758435533</v>
      </c>
      <c r="L45" s="110">
        <f>IF(AND(L43&lt;1,L44&gt;1,),"error",(IF(L44&gt;0,(('1. Data Input'!$C$41*'1. Data Input'!$C$39+(L44)-('1. Data Input'!$C$10*(1+'1. Data Input'!$C$26))))*(1+'1. Data Input'!$C$38),(IF('1. Data Input'!$C$7=C45,(VLOOKUP('1. Data Input'!$C$7,C:G,4)-(IF($C45=('1. Data Input'!$C$7),'1. Data Input'!$C$10,0))),0)))))</f>
        <v>826689.36644400086</v>
      </c>
    </row>
    <row r="46" spans="1:12" s="24" customFormat="1">
      <c r="A46" s="155" t="str">
        <f t="shared" ca="1" si="0"/>
        <v/>
      </c>
      <c r="B46" s="14">
        <v>41</v>
      </c>
      <c r="C46" s="14">
        <f t="shared" si="2"/>
        <v>2061</v>
      </c>
      <c r="D46" s="14">
        <f t="shared" si="3"/>
        <v>71</v>
      </c>
      <c r="E46" s="111">
        <f>FV('1. Data Input'!$C$31/'1. Data Input'!$C$32,B46*'1. Data Input'!$C$32,-'1. Data Input'!$C$34,-'1. Data Input'!$C$30,0)</f>
        <v>7998230.6491723144</v>
      </c>
      <c r="F46" s="111">
        <f>IF(C46&lt;='1. Data Input'!$C$7,FV('1. Data Input'!$C$31/'1. Data Input'!$C$32,B46*'1. Data Input'!$C$32,-'1. Data Input'!$C$34,-'1. Data Input'!$C$30,0),VLOOKUP('1. Data Input'!$C$7,'2. Investing Projections'!C:G,3,FALSE)+FV('1. Data Input'!$C$38/'1. Data Input'!$C$39,B46*'1. Data Input'!$C$39,-'1. Data Input'!$C$41,-'1. Data Input'!$C$37,0))</f>
        <v>1626994.4372223062</v>
      </c>
      <c r="G46" s="112">
        <f>('1. Data Input'!$C$13*E46)</f>
        <v>319929.22596689261</v>
      </c>
      <c r="H46" s="16">
        <f t="shared" si="1"/>
        <v>26660</v>
      </c>
      <c r="I46" s="15" t="str">
        <f>IF(((E46*('1. Data Input'!$C$13)))&gt;'1. Data Input'!$C$10,"Yes","No")</f>
        <v>Yes</v>
      </c>
      <c r="J46" s="159">
        <f>IF(AND(J44&lt;1,J45&gt;1,),"error",(IF(J45&gt;0,((J45)-('1. Data Input'!$C$10*(1+'1. Data Input'!$C$26))),(IF('1. Data Input'!$C$7=C46,(VLOOKUP('1. Data Input'!$C$7,C:G,3)-(IF($C46=('1. Data Input'!$C$7),'1. Data Input'!$C$10,0))),0)))))+(J45*0)</f>
        <v>0</v>
      </c>
      <c r="K46" s="110">
        <f>IF(AND(K44&lt;1,K45&gt;1,),"error",(IF(K45&gt;0,((K45)-('1. Data Input'!$C$10*(1+'1. Data Input'!$C$26)))*(1+'1. Data Input'!$C$38),(IF('1. Data Input'!$C$7=C46,(VLOOKUP('1. Data Input'!$C$7,C:E,3)-(IF($C46=('1. Data Input'!$C$7),'1. Data Input'!$C$10,0))),0)))))</f>
        <v>551581.77621188597</v>
      </c>
      <c r="L46" s="110">
        <f>IF(AND(L44&lt;1,L45&gt;1,),"error",(IF(L45&gt;0,(('1. Data Input'!$C$41*'1. Data Input'!$C$39+(L45)-('1. Data Input'!$C$10*(1+'1. Data Input'!$C$26))))*(1+'1. Data Input'!$C$38),(IF('1. Data Input'!$C$7=C46,(VLOOKUP('1. Data Input'!$C$7,C:G,4)-(IF($C46=('1. Data Input'!$C$7),'1. Data Input'!$C$10,0))),0)))))</f>
        <v>813665.35743732087</v>
      </c>
    </row>
    <row r="47" spans="1:12" s="24" customFormat="1">
      <c r="A47" s="155" t="str">
        <f t="shared" ca="1" si="0"/>
        <v/>
      </c>
      <c r="B47" s="14">
        <v>42</v>
      </c>
      <c r="C47" s="14">
        <f t="shared" si="2"/>
        <v>2062</v>
      </c>
      <c r="D47" s="14">
        <f t="shared" si="3"/>
        <v>72</v>
      </c>
      <c r="E47" s="111">
        <f>FV('1. Data Input'!$C$31/'1. Data Input'!$C$32,B47*'1. Data Input'!$C$32,-'1. Data Input'!$C$34,-'1. Data Input'!$C$30,0)</f>
        <v>8537802.3732991964</v>
      </c>
      <c r="F47" s="111">
        <f>IF(C47&lt;='1. Data Input'!$C$7,FV('1. Data Input'!$C$31/'1. Data Input'!$C$32,B47*'1. Data Input'!$C$32,-'1. Data Input'!$C$34,-'1. Data Input'!$C$30,0),VLOOKUP('1. Data Input'!$C$7,'2. Investing Projections'!C:G,3,FALSE)+FV('1. Data Input'!$C$38/'1. Data Input'!$C$39,B47*'1. Data Input'!$C$39,-'1. Data Input'!$C$41,-'1. Data Input'!$C$37,0))</f>
        <v>1649852.5178831066</v>
      </c>
      <c r="G47" s="112">
        <f>('1. Data Input'!$C$13*E47)</f>
        <v>341512.09493196785</v>
      </c>
      <c r="H47" s="16">
        <f t="shared" si="1"/>
        <v>28450</v>
      </c>
      <c r="I47" s="15" t="str">
        <f>IF(((E47*('1. Data Input'!$C$13)))&gt;'1. Data Input'!$C$10,"Yes","No")</f>
        <v>Yes</v>
      </c>
      <c r="J47" s="159">
        <f>IF(AND(J45&lt;1,J46&gt;1,),"error",(IF(J46&gt;0,((J46)-('1. Data Input'!$C$10*(1+'1. Data Input'!$C$26))),(IF('1. Data Input'!$C$7=C47,(VLOOKUP('1. Data Input'!$C$7,C:G,3)-(IF($C47=('1. Data Input'!$C$7),'1. Data Input'!$C$10,0))),0)))))+(J46*0)</f>
        <v>0</v>
      </c>
      <c r="K47" s="110">
        <f>IF(AND(K45&lt;1,K46&gt;1,),"error",(IF(K46&gt;0,((K46)-('1. Data Input'!$C$10*(1+'1. Data Input'!$C$26)))*(1+'1. Data Input'!$C$38),(IF('1. Data Input'!$C$7=C47,(VLOOKUP('1. Data Input'!$C$7,C:E,3)-(IF($C47=('1. Data Input'!$C$7),'1. Data Input'!$C$10,0))),0)))))</f>
        <v>523506.53949824255</v>
      </c>
      <c r="L47" s="110">
        <f>IF(AND(L45&lt;1,L46&gt;1,),"error",(IF(L46&gt;0,(('1. Data Input'!$C$41*'1. Data Input'!$C$39+(L46)-('1. Data Input'!$C$10*(1+'1. Data Input'!$C$26))))*(1+'1. Data Input'!$C$38),(IF('1. Data Input'!$C$7=C47,(VLOOKUP('1. Data Input'!$C$7,C:G,4)-(IF($C47=('1. Data Input'!$C$7),'1. Data Input'!$C$10,0))),0)))))</f>
        <v>800250.62816044048</v>
      </c>
    </row>
    <row r="48" spans="1:12" s="24" customFormat="1">
      <c r="A48" s="155" t="str">
        <f t="shared" ca="1" si="0"/>
        <v/>
      </c>
      <c r="B48" s="14">
        <v>43</v>
      </c>
      <c r="C48" s="14">
        <f t="shared" si="2"/>
        <v>2063</v>
      </c>
      <c r="D48" s="14">
        <f t="shared" si="3"/>
        <v>73</v>
      </c>
      <c r="E48" s="111">
        <f>FV('1. Data Input'!$C$31/'1. Data Input'!$C$32,B48*'1. Data Input'!$C$32,-'1. Data Input'!$C$34,-'1. Data Input'!$C$30,0)</f>
        <v>9110653.7007141784</v>
      </c>
      <c r="F48" s="111">
        <f>IF(C48&lt;='1. Data Input'!$C$7,FV('1. Data Input'!$C$31/'1. Data Input'!$C$32,B48*'1. Data Input'!$C$32,-'1. Data Input'!$C$34,-'1. Data Input'!$C$30,0),VLOOKUP('1. Data Input'!$C$7,'2. Investing Projections'!C:G,3,FALSE)+FV('1. Data Input'!$C$38/'1. Data Input'!$C$39,B48*'1. Data Input'!$C$39,-'1. Data Input'!$C$41,-'1. Data Input'!$C$37,0))</f>
        <v>1673405.848940412</v>
      </c>
      <c r="G48" s="112">
        <f>('1. Data Input'!$C$13*E48)</f>
        <v>364426.14802856714</v>
      </c>
      <c r="H48" s="16">
        <f t="shared" si="1"/>
        <v>30360</v>
      </c>
      <c r="I48" s="15" t="str">
        <f>IF(((E48*('1. Data Input'!$C$13)))&gt;'1. Data Input'!$C$10,"Yes","No")</f>
        <v>Yes</v>
      </c>
      <c r="J48" s="159">
        <f>IF(AND(J46&lt;1,J47&gt;1,),"error",(IF(J47&gt;0,((J47)-('1. Data Input'!$C$10*(1+'1. Data Input'!$C$26))),(IF('1. Data Input'!$C$7=C48,(VLOOKUP('1. Data Input'!$C$7,C:G,3)-(IF($C48=('1. Data Input'!$C$7),'1. Data Input'!$C$10,0))),0)))))+(J47*0)</f>
        <v>0</v>
      </c>
      <c r="K48" s="110">
        <f>IF(AND(K46&lt;1,K47&gt;1,),"error",(IF(K47&gt;0,((K47)-('1. Data Input'!$C$10*(1+'1. Data Input'!$C$26)))*(1+'1. Data Input'!$C$38),(IF('1. Data Input'!$C$7=C48,(VLOOKUP('1. Data Input'!$C$7,C:E,3)-(IF($C48=('1. Data Input'!$C$7),'1. Data Input'!$C$10,0))),0)))))</f>
        <v>494589.04568318982</v>
      </c>
      <c r="L48" s="110">
        <f>IF(AND(L46&lt;1,L47&gt;1,),"error",(IF(L47&gt;0,(('1. Data Input'!$C$41*'1. Data Input'!$C$39+(L47)-('1. Data Input'!$C$10*(1+'1. Data Input'!$C$26))))*(1+'1. Data Input'!$C$38),(IF('1. Data Input'!$C$7=C48,(VLOOKUP('1. Data Input'!$C$7,C:G,4)-(IF($C48=('1. Data Input'!$C$7),'1. Data Input'!$C$10,0))),0)))))</f>
        <v>786433.45700525376</v>
      </c>
    </row>
    <row r="49" spans="1:12" s="24" customFormat="1">
      <c r="A49" s="155" t="str">
        <f t="shared" ca="1" si="0"/>
        <v/>
      </c>
      <c r="B49" s="14">
        <v>44</v>
      </c>
      <c r="C49" s="14">
        <f t="shared" si="2"/>
        <v>2064</v>
      </c>
      <c r="D49" s="14">
        <f t="shared" si="3"/>
        <v>74</v>
      </c>
      <c r="E49" s="111">
        <f>FV('1. Data Input'!$C$31/'1. Data Input'!$C$32,B49*'1. Data Input'!$C$32,-'1. Data Input'!$C$34,-'1. Data Input'!$C$30,0)</f>
        <v>9718837.2445277907</v>
      </c>
      <c r="F49" s="111">
        <f>IF(C49&lt;='1. Data Input'!$C$7,FV('1. Data Input'!$C$31/'1. Data Input'!$C$32,B49*'1. Data Input'!$C$32,-'1. Data Input'!$C$34,-'1. Data Input'!$C$30,0),VLOOKUP('1. Data Input'!$C$7,'2. Investing Projections'!C:G,3,FALSE)+FV('1. Data Input'!$C$38/'1. Data Input'!$C$39,B49*'1. Data Input'!$C$39,-'1. Data Input'!$C$41,-'1. Data Input'!$C$37,0))</f>
        <v>1697675.5771003258</v>
      </c>
      <c r="G49" s="112">
        <f>('1. Data Input'!$C$13*E49)</f>
        <v>388753.48978111165</v>
      </c>
      <c r="H49" s="16">
        <f t="shared" si="1"/>
        <v>32390</v>
      </c>
      <c r="I49" s="15" t="str">
        <f>IF(((E49*('1. Data Input'!$C$13)))&gt;'1. Data Input'!$C$10,"Yes","No")</f>
        <v>Yes</v>
      </c>
      <c r="J49" s="159">
        <f>IF(AND(J47&lt;1,J48&gt;1,),"error",(IF(J48&gt;0,((J48)-('1. Data Input'!$C$10*(1+'1. Data Input'!$C$26))),(IF('1. Data Input'!$C$7=C49,(VLOOKUP('1. Data Input'!$C$7,C:G,3)-(IF($C49=('1. Data Input'!$C$7),'1. Data Input'!$C$10,0))),0)))))+(J48*0)</f>
        <v>0</v>
      </c>
      <c r="K49" s="110">
        <f>IF(AND(K47&lt;1,K48&gt;1,),"error",(IF(K48&gt;0,((K48)-('1. Data Input'!$C$10*(1+'1. Data Input'!$C$26)))*(1+'1. Data Input'!$C$38),(IF('1. Data Input'!$C$7=C49,(VLOOKUP('1. Data Input'!$C$7,C:E,3)-(IF($C49=('1. Data Input'!$C$7),'1. Data Input'!$C$10,0))),0)))))</f>
        <v>464804.02705368551</v>
      </c>
      <c r="L49" s="110">
        <f>IF(AND(L47&lt;1,L48&gt;1,),"error",(IF(L48&gt;0,(('1. Data Input'!$C$41*'1. Data Input'!$C$39+(L48)-('1. Data Input'!$C$10*(1+'1. Data Input'!$C$26))))*(1+'1. Data Input'!$C$38),(IF('1. Data Input'!$C$7=C49,(VLOOKUP('1. Data Input'!$C$7,C:G,4)-(IF($C49=('1. Data Input'!$C$7),'1. Data Input'!$C$10,0))),0)))))</f>
        <v>772201.7707154114</v>
      </c>
    </row>
    <row r="50" spans="1:12" s="24" customFormat="1">
      <c r="A50" s="155" t="str">
        <f t="shared" ca="1" si="0"/>
        <v/>
      </c>
      <c r="B50" s="14">
        <v>45</v>
      </c>
      <c r="C50" s="14">
        <f t="shared" si="2"/>
        <v>2065</v>
      </c>
      <c r="D50" s="14">
        <f t="shared" si="3"/>
        <v>75</v>
      </c>
      <c r="E50" s="111">
        <f>FV('1. Data Input'!$C$31/'1. Data Input'!$C$32,B50*'1. Data Input'!$C$32,-'1. Data Input'!$C$34,-'1. Data Input'!$C$30,0)</f>
        <v>10364532.218535822</v>
      </c>
      <c r="F50" s="111">
        <f>IF(C50&lt;='1. Data Input'!$C$7,FV('1. Data Input'!$C$31/'1. Data Input'!$C$32,B50*'1. Data Input'!$C$32,-'1. Data Input'!$C$34,-'1. Data Input'!$C$30,0),VLOOKUP('1. Data Input'!$C$7,'2. Investing Projections'!C:G,3,FALSE)+FV('1. Data Input'!$C$38/'1. Data Input'!$C$39,B50*'1. Data Input'!$C$39,-'1. Data Input'!$C$41,-'1. Data Input'!$C$37,0))</f>
        <v>1722683.4922662538</v>
      </c>
      <c r="G50" s="112">
        <f>('1. Data Input'!$C$13*E50)</f>
        <v>414581.28874143289</v>
      </c>
      <c r="H50" s="16">
        <f t="shared" si="1"/>
        <v>34540</v>
      </c>
      <c r="I50" s="15" t="str">
        <f>IF(((E50*('1. Data Input'!$C$13)))&gt;'1. Data Input'!$C$10,"Yes","No")</f>
        <v>Yes</v>
      </c>
      <c r="J50" s="159">
        <f>IF(AND(J48&lt;1,J49&gt;1,),"error",(IF(J49&gt;0,((J49)-('1. Data Input'!$C$10*(1+'1. Data Input'!$C$26))),(IF('1. Data Input'!$C$7=C50,(VLOOKUP('1. Data Input'!$C$7,C:G,3)-(IF($C50=('1. Data Input'!$C$7),'1. Data Input'!$C$10,0))),0)))))+(J49*0)</f>
        <v>0</v>
      </c>
      <c r="K50" s="110">
        <f>IF(AND(K48&lt;1,K49&gt;1,),"error",(IF(K49&gt;0,((K49)-('1. Data Input'!$C$10*(1+'1. Data Input'!$C$26)))*(1+'1. Data Input'!$C$38),(IF('1. Data Input'!$C$7=C50,(VLOOKUP('1. Data Input'!$C$7,C:E,3)-(IF($C50=('1. Data Input'!$C$7),'1. Data Input'!$C$10,0))),0)))))</f>
        <v>434125.45786529611</v>
      </c>
      <c r="L50" s="110">
        <f>IF(AND(L48&lt;1,L49&gt;1,),"error",(IF(L49&gt;0,(('1. Data Input'!$C$41*'1. Data Input'!$C$39+(L49)-('1. Data Input'!$C$10*(1+'1. Data Input'!$C$26))))*(1+'1. Data Input'!$C$38),(IF('1. Data Input'!$C$7=C50,(VLOOKUP('1. Data Input'!$C$7,C:G,4)-(IF($C50=('1. Data Input'!$C$7),'1. Data Input'!$C$10,0))),0)))))</f>
        <v>757543.13383687381</v>
      </c>
    </row>
    <row r="51" spans="1:12" s="24" customFormat="1">
      <c r="A51" s="155" t="str">
        <f t="shared" ca="1" si="0"/>
        <v/>
      </c>
      <c r="B51" s="14">
        <v>46</v>
      </c>
      <c r="C51" s="14">
        <f t="shared" si="2"/>
        <v>2066</v>
      </c>
      <c r="D51" s="14">
        <f t="shared" si="3"/>
        <v>76</v>
      </c>
      <c r="E51" s="111">
        <f>FV('1. Data Input'!$C$31/'1. Data Input'!$C$32,B51*'1. Data Input'!$C$32,-'1. Data Input'!$C$34,-'1. Data Input'!$C$30,0)</f>
        <v>11050052.245672574</v>
      </c>
      <c r="F51" s="111">
        <f>IF(C51&lt;='1. Data Input'!$C$7,FV('1. Data Input'!$C$31/'1. Data Input'!$C$32,B51*'1. Data Input'!$C$32,-'1. Data Input'!$C$34,-'1. Data Input'!$C$30,0),VLOOKUP('1. Data Input'!$C$7,'2. Investing Projections'!C:G,3,FALSE)+FV('1. Data Input'!$C$38/'1. Data Input'!$C$39,B51*'1. Data Input'!$C$39,-'1. Data Input'!$C$41,-'1. Data Input'!$C$37,0))</f>
        <v>1748452.0471023654</v>
      </c>
      <c r="G51" s="112">
        <f>('1. Data Input'!$C$13*E51)</f>
        <v>442002.08982690296</v>
      </c>
      <c r="H51" s="16">
        <f t="shared" si="1"/>
        <v>36830</v>
      </c>
      <c r="I51" s="15" t="str">
        <f>IF(((E51*('1. Data Input'!$C$13)))&gt;'1. Data Input'!$C$10,"Yes","No")</f>
        <v>Yes</v>
      </c>
      <c r="J51" s="159">
        <f>IF(AND(J49&lt;1,J50&gt;1,),"error",(IF(J50&gt;0,((J50)-('1. Data Input'!$C$10*(1+'1. Data Input'!$C$26))),(IF('1. Data Input'!$C$7=C51,(VLOOKUP('1. Data Input'!$C$7,C:G,3)-(IF($C51=('1. Data Input'!$C$7),'1. Data Input'!$C$10,0))),0)))))+(J50*0)</f>
        <v>0</v>
      </c>
      <c r="K51" s="110">
        <f>IF(AND(K49&lt;1,K50&gt;1,),"error",(IF(K50&gt;0,((K50)-('1. Data Input'!$C$10*(1+'1. Data Input'!$C$26)))*(1+'1. Data Input'!$C$38),(IF('1. Data Input'!$C$7=C51,(VLOOKUP('1. Data Input'!$C$7,C:E,3)-(IF($C51=('1. Data Input'!$C$7),'1. Data Input'!$C$10,0))),0)))))</f>
        <v>402526.531601255</v>
      </c>
      <c r="L51" s="110">
        <f>IF(AND(L49&lt;1,L50&gt;1,),"error",(IF(L50&gt;0,(('1. Data Input'!$C$41*'1. Data Input'!$C$39+(L50)-('1. Data Input'!$C$10*(1+'1. Data Input'!$C$26))))*(1+'1. Data Input'!$C$38),(IF('1. Data Input'!$C$7=C51,(VLOOKUP('1. Data Input'!$C$7,C:G,4)-(IF($C51=('1. Data Input'!$C$7),'1. Data Input'!$C$10,0))),0)))))</f>
        <v>742444.73785198003</v>
      </c>
    </row>
    <row r="52" spans="1:12" s="24" customFormat="1">
      <c r="A52" s="155" t="str">
        <f t="shared" ca="1" si="0"/>
        <v/>
      </c>
      <c r="B52" s="14">
        <v>47</v>
      </c>
      <c r="C52" s="14">
        <f t="shared" si="2"/>
        <v>2067</v>
      </c>
      <c r="D52" s="14">
        <f t="shared" si="3"/>
        <v>77</v>
      </c>
      <c r="E52" s="111">
        <f>FV('1. Data Input'!$C$31/'1. Data Input'!$C$32,B52*'1. Data Input'!$C$32,-'1. Data Input'!$C$34,-'1. Data Input'!$C$30,0)</f>
        <v>11777853.648072407</v>
      </c>
      <c r="F52" s="111">
        <f>IF(C52&lt;='1. Data Input'!$C$7,FV('1. Data Input'!$C$31/'1. Data Input'!$C$32,B52*'1. Data Input'!$C$32,-'1. Data Input'!$C$34,-'1. Data Input'!$C$30,0),VLOOKUP('1. Data Input'!$C$7,'2. Investing Projections'!C:G,3,FALSE)+FV('1. Data Input'!$C$38/'1. Data Input'!$C$39,B52*'1. Data Input'!$C$39,-'1. Data Input'!$C$41,-'1. Data Input'!$C$37,0))</f>
        <v>1775004.3771920954</v>
      </c>
      <c r="G52" s="112">
        <f>('1. Data Input'!$C$13*E52)</f>
        <v>471114.14592289628</v>
      </c>
      <c r="H52" s="16">
        <f t="shared" si="1"/>
        <v>39250</v>
      </c>
      <c r="I52" s="15" t="str">
        <f>IF(((E52*('1. Data Input'!$C$13)))&gt;'1. Data Input'!$C$10,"Yes","No")</f>
        <v>Yes</v>
      </c>
      <c r="J52" s="159">
        <f>IF(AND(J50&lt;1,J51&gt;1,),"error",(IF(J51&gt;0,((J51)-('1. Data Input'!$C$10*(1+'1. Data Input'!$C$26))),(IF('1. Data Input'!$C$7=C52,(VLOOKUP('1. Data Input'!$C$7,C:G,3)-(IF($C52=('1. Data Input'!$C$7),'1. Data Input'!$C$10,0))),0)))))+(J51*0)</f>
        <v>0</v>
      </c>
      <c r="K52" s="110">
        <f>IF(AND(K50&lt;1,K51&gt;1,),"error",(IF(K51&gt;0,((K51)-('1. Data Input'!$C$10*(1+'1. Data Input'!$C$26)))*(1+'1. Data Input'!$C$38),(IF('1. Data Input'!$C$7=C52,(VLOOKUP('1. Data Input'!$C$7,C:E,3)-(IF($C52=('1. Data Input'!$C$7),'1. Data Input'!$C$10,0))),0)))))</f>
        <v>369979.63754929265</v>
      </c>
      <c r="L52" s="110">
        <f>IF(AND(L50&lt;1,L51&gt;1,),"error",(IF(L51&gt;0,(('1. Data Input'!$C$41*'1. Data Input'!$C$39+(L51)-('1. Data Input'!$C$10*(1+'1. Data Input'!$C$26))))*(1+'1. Data Input'!$C$38),(IF('1. Data Input'!$C$7=C52,(VLOOKUP('1. Data Input'!$C$7,C:G,4)-(IF($C52=('1. Data Input'!$C$7),'1. Data Input'!$C$10,0))),0)))))</f>
        <v>726893.3899875395</v>
      </c>
    </row>
    <row r="53" spans="1:12" s="24" customFormat="1">
      <c r="A53" s="155" t="str">
        <f t="shared" ca="1" si="0"/>
        <v/>
      </c>
      <c r="B53" s="14">
        <v>48</v>
      </c>
      <c r="C53" s="14">
        <f t="shared" si="2"/>
        <v>2068</v>
      </c>
      <c r="D53" s="14">
        <f t="shared" si="3"/>
        <v>78</v>
      </c>
      <c r="E53" s="111">
        <f>FV('1. Data Input'!$C$31/'1. Data Input'!$C$32,B53*'1. Data Input'!$C$32,-'1. Data Input'!$C$34,-'1. Data Input'!$C$30,0)</f>
        <v>12550544.248444179</v>
      </c>
      <c r="F53" s="111">
        <f>IF(C53&lt;='1. Data Input'!$C$7,FV('1. Data Input'!$C$31/'1. Data Input'!$C$32,B53*'1. Data Input'!$C$32,-'1. Data Input'!$C$34,-'1. Data Input'!$C$30,0),VLOOKUP('1. Data Input'!$C$7,'2. Investing Projections'!C:G,3,FALSE)+FV('1. Data Input'!$C$38/'1. Data Input'!$C$39,B53*'1. Data Input'!$C$39,-'1. Data Input'!$C$41,-'1. Data Input'!$C$37,0))</f>
        <v>1802364.3218097882</v>
      </c>
      <c r="G53" s="112">
        <f>('1. Data Input'!$C$13*E53)</f>
        <v>502021.76993776718</v>
      </c>
      <c r="H53" s="16">
        <f t="shared" si="1"/>
        <v>41830</v>
      </c>
      <c r="I53" s="15" t="str">
        <f>IF(((E53*('1. Data Input'!$C$13)))&gt;'1. Data Input'!$C$10,"Yes","No")</f>
        <v>Yes</v>
      </c>
      <c r="J53" s="159">
        <f>IF(AND(J51&lt;1,J52&gt;1,),"error",(IF(J52&gt;0,((J52)-('1. Data Input'!$C$10*(1+'1. Data Input'!$C$26))),(IF('1. Data Input'!$C$7=C53,(VLOOKUP('1. Data Input'!$C$7,C:G,3)-(IF($C53=('1. Data Input'!$C$7),'1. Data Input'!$C$10,0))),0)))))+(J52*0)</f>
        <v>0</v>
      </c>
      <c r="K53" s="110">
        <f>IF(AND(K51&lt;1,K52&gt;1,),"error",(IF(K52&gt;0,((K52)-('1. Data Input'!$C$10*(1+'1. Data Input'!$C$26)))*(1+'1. Data Input'!$C$38),(IF('1. Data Input'!$C$7=C53,(VLOOKUP('1. Data Input'!$C$7,C:E,3)-(IF($C53=('1. Data Input'!$C$7),'1. Data Input'!$C$10,0))),0)))))</f>
        <v>336456.33667577145</v>
      </c>
      <c r="L53" s="110">
        <f>IF(AND(L51&lt;1,L52&gt;1,),"error",(IF(L52&gt;0,(('1. Data Input'!$C$41*'1. Data Input'!$C$39+(L52)-('1. Data Input'!$C$10*(1+'1. Data Input'!$C$26))))*(1+'1. Data Input'!$C$38),(IF('1. Data Input'!$C$7=C53,(VLOOKUP('1. Data Input'!$C$7,C:G,4)-(IF($C53=('1. Data Input'!$C$7),'1. Data Input'!$C$10,0))),0)))))</f>
        <v>710875.5016871657</v>
      </c>
    </row>
    <row r="54" spans="1:12" s="24" customFormat="1">
      <c r="A54" s="155" t="str">
        <f t="shared" ca="1" si="0"/>
        <v/>
      </c>
      <c r="B54" s="14">
        <v>49</v>
      </c>
      <c r="C54" s="14">
        <f t="shared" si="2"/>
        <v>2069</v>
      </c>
      <c r="D54" s="14">
        <f t="shared" si="3"/>
        <v>79</v>
      </c>
      <c r="E54" s="111">
        <f>FV('1. Data Input'!$C$31/'1. Data Input'!$C$32,B54*'1. Data Input'!$C$32,-'1. Data Input'!$C$34,-'1. Data Input'!$C$30,0)</f>
        <v>13370892.714295141</v>
      </c>
      <c r="F54" s="111">
        <f>IF(C54&lt;='1. Data Input'!$C$7,FV('1. Data Input'!$C$31/'1. Data Input'!$C$32,B54*'1. Data Input'!$C$32,-'1. Data Input'!$C$34,-'1. Data Input'!$C$30,0),VLOOKUP('1. Data Input'!$C$7,'2. Investing Projections'!C:G,3,FALSE)+FV('1. Data Input'!$C$38/'1. Data Input'!$C$39,B54*'1. Data Input'!$C$39,-'1. Data Input'!$C$41,-'1. Data Input'!$C$37,0))</f>
        <v>1830556.445324128</v>
      </c>
      <c r="G54" s="112">
        <f>('1. Data Input'!$C$13*E54)</f>
        <v>534835.70857180562</v>
      </c>
      <c r="H54" s="16">
        <f t="shared" si="1"/>
        <v>44560</v>
      </c>
      <c r="I54" s="15" t="str">
        <f>IF(((E54*('1. Data Input'!$C$13)))&gt;'1. Data Input'!$C$10,"Yes","No")</f>
        <v>Yes</v>
      </c>
      <c r="J54" s="159">
        <f>IF(AND(J52&lt;1,J53&gt;1,),"error",(IF(J53&gt;0,((J53)-('1. Data Input'!$C$10*(1+'1. Data Input'!$C$26))),(IF('1. Data Input'!$C$7=C54,(VLOOKUP('1. Data Input'!$C$7,C:G,3)-(IF($C54=('1. Data Input'!$C$7),'1. Data Input'!$C$10,0))),0)))))+(J53*0)</f>
        <v>0</v>
      </c>
      <c r="K54" s="110">
        <f>IF(AND(K52&lt;1,K53&gt;1,),"error",(IF(K53&gt;0,((K53)-('1. Data Input'!$C$10*(1+'1. Data Input'!$C$26)))*(1+'1. Data Input'!$C$38),(IF('1. Data Input'!$C$7=C54,(VLOOKUP('1. Data Input'!$C$7,C:E,3)-(IF($C54=('1. Data Input'!$C$7),'1. Data Input'!$C$10,0))),0)))))</f>
        <v>301927.33677604463</v>
      </c>
      <c r="L54" s="110">
        <f>IF(AND(L52&lt;1,L53&gt;1,),"error",(IF(L53&gt;0,(('1. Data Input'!$C$41*'1. Data Input'!$C$39+(L53)-('1. Data Input'!$C$10*(1+'1. Data Input'!$C$26))))*(1+'1. Data Input'!$C$38),(IF('1. Data Input'!$C$7=C54,(VLOOKUP('1. Data Input'!$C$7,C:G,4)-(IF($C54=('1. Data Input'!$C$7),'1. Data Input'!$C$10,0))),0)))))</f>
        <v>694377.07673778071</v>
      </c>
    </row>
    <row r="55" spans="1:12" s="24" customFormat="1">
      <c r="A55" s="155" t="str">
        <f t="shared" ca="1" si="0"/>
        <v/>
      </c>
      <c r="B55" s="14">
        <v>50</v>
      </c>
      <c r="C55" s="14">
        <f t="shared" si="2"/>
        <v>2070</v>
      </c>
      <c r="D55" s="14">
        <f t="shared" si="3"/>
        <v>80</v>
      </c>
      <c r="E55" s="111">
        <f>FV('1. Data Input'!$C$31/'1. Data Input'!$C$32,B55*'1. Data Input'!$C$32,-'1. Data Input'!$C$34,-'1. Data Input'!$C$30,0)</f>
        <v>14241838.478486195</v>
      </c>
      <c r="F55" s="111">
        <f>IF(C55&lt;='1. Data Input'!$C$7,FV('1. Data Input'!$C$31/'1. Data Input'!$C$32,B55*'1. Data Input'!$C$32,-'1. Data Input'!$C$34,-'1. Data Input'!$C$30,0),VLOOKUP('1. Data Input'!$C$7,'2. Investing Projections'!C:G,3,FALSE)+FV('1. Data Input'!$C$38/'1. Data Input'!$C$39,B55*'1. Data Input'!$C$39,-'1. Data Input'!$C$41,-'1. Data Input'!$C$37,0))</f>
        <v>1859606.0592525809</v>
      </c>
      <c r="G55" s="112">
        <f>('1. Data Input'!$C$13*E55)</f>
        <v>569673.53913944785</v>
      </c>
      <c r="H55" s="16">
        <f t="shared" si="1"/>
        <v>47470</v>
      </c>
      <c r="I55" s="15" t="str">
        <f>IF(((E55*('1. Data Input'!$C$13)))&gt;'1. Data Input'!$C$10,"Yes","No")</f>
        <v>Yes</v>
      </c>
      <c r="J55" s="159">
        <f>IF(AND(J53&lt;1,J54&gt;1,),"error",(IF(J54&gt;0,((J54)-('1. Data Input'!$C$10*(1+'1. Data Input'!$C$26))),(IF('1. Data Input'!$C$7=C55,(VLOOKUP('1. Data Input'!$C$7,C:G,3)-(IF($C55=('1. Data Input'!$C$7),'1. Data Input'!$C$10,0))),0)))))+(J54*0)</f>
        <v>0</v>
      </c>
      <c r="K55" s="110">
        <f>IF(AND(K53&lt;1,K54&gt;1,),"error",(IF(K54&gt;0,((K54)-('1. Data Input'!$C$10*(1+'1. Data Input'!$C$26)))*(1+'1. Data Input'!$C$38),(IF('1. Data Input'!$C$7=C55,(VLOOKUP('1. Data Input'!$C$7,C:E,3)-(IF($C55=('1. Data Input'!$C$7),'1. Data Input'!$C$10,0))),0)))))</f>
        <v>266362.46687932598</v>
      </c>
      <c r="L55" s="110">
        <f>IF(AND(L53&lt;1,L54&gt;1,),"error",(IF(L54&gt;0,(('1. Data Input'!$C$41*'1. Data Input'!$C$39+(L54)-('1. Data Input'!$C$10*(1+'1. Data Input'!$C$26))))*(1+'1. Data Input'!$C$38),(IF('1. Data Input'!$C$7=C55,(VLOOKUP('1. Data Input'!$C$7,C:G,4)-(IF($C55=('1. Data Input'!$C$7),'1. Data Input'!$C$10,0))),0)))))</f>
        <v>677383.69903991418</v>
      </c>
    </row>
    <row r="56" spans="1:12" s="24" customFormat="1">
      <c r="A56" s="155" t="str">
        <f t="shared" ca="1" si="0"/>
        <v/>
      </c>
      <c r="B56" s="14">
        <v>51</v>
      </c>
      <c r="C56" s="14">
        <f t="shared" si="2"/>
        <v>2071</v>
      </c>
      <c r="D56" s="14">
        <f t="shared" si="3"/>
        <v>81</v>
      </c>
      <c r="E56" s="111">
        <f>FV('1. Data Input'!$C$31/'1. Data Input'!$C$32,B56*'1. Data Input'!$C$32,-'1. Data Input'!$C$34,-'1. Data Input'!$C$30,0)</f>
        <v>15166502.271665202</v>
      </c>
      <c r="F56" s="111">
        <f>IF(C56&lt;='1. Data Input'!$C$7,FV('1. Data Input'!$C$31/'1. Data Input'!$C$32,B56*'1. Data Input'!$C$32,-'1. Data Input'!$C$34,-'1. Data Input'!$C$30,0),VLOOKUP('1. Data Input'!$C$7,'2. Investing Projections'!C:G,3,FALSE)+FV('1. Data Input'!$C$38/'1. Data Input'!$C$39,B56*'1. Data Input'!$C$39,-'1. Data Input'!$C$41,-'1. Data Input'!$C$37,0))</f>
        <v>1889539.2449866356</v>
      </c>
      <c r="G56" s="112">
        <f>('1. Data Input'!$C$13*E56)</f>
        <v>606660.09086660808</v>
      </c>
      <c r="H56" s="16">
        <f t="shared" si="1"/>
        <v>50550</v>
      </c>
      <c r="I56" s="15" t="str">
        <f>IF(((E56*('1. Data Input'!$C$13)))&gt;'1. Data Input'!$C$10,"Yes","No")</f>
        <v>Yes</v>
      </c>
      <c r="J56" s="159">
        <f>IF(AND(J54&lt;1,J55&gt;1,),"error",(IF(J55&gt;0,((J55)-('1. Data Input'!$C$10*(1+'1. Data Input'!$C$26))),(IF('1. Data Input'!$C$7=C56,(VLOOKUP('1. Data Input'!$C$7,C:G,3)-(IF($C56=('1. Data Input'!$C$7),'1. Data Input'!$C$10,0))),0)))))+(J55*0)</f>
        <v>0</v>
      </c>
      <c r="K56" s="110">
        <f>IF(AND(K54&lt;1,K55&gt;1,),"error",(IF(K55&gt;0,((K55)-('1. Data Input'!$C$10*(1+'1. Data Input'!$C$26)))*(1+'1. Data Input'!$C$38),(IF('1. Data Input'!$C$7=C56,(VLOOKUP('1. Data Input'!$C$7,C:E,3)-(IF($C56=('1. Data Input'!$C$7),'1. Data Input'!$C$10,0))),0)))))</f>
        <v>229730.65088570575</v>
      </c>
      <c r="L56" s="110">
        <f>IF(AND(L54&lt;1,L55&gt;1,),"error",(IF(L55&gt;0,(('1. Data Input'!$C$41*'1. Data Input'!$C$39+(L55)-('1. Data Input'!$C$10*(1+'1. Data Input'!$C$26))))*(1+'1. Data Input'!$C$38),(IF('1. Data Input'!$C$7=C56,(VLOOKUP('1. Data Input'!$C$7,C:G,4)-(IF($C56=('1. Data Input'!$C$7),'1. Data Input'!$C$10,0))),0)))))</f>
        <v>659880.52001111163</v>
      </c>
    </row>
    <row r="57" spans="1:12" s="24" customFormat="1">
      <c r="A57" s="155" t="str">
        <f t="shared" ca="1" si="0"/>
        <v/>
      </c>
      <c r="B57" s="14">
        <v>52</v>
      </c>
      <c r="C57" s="14">
        <f t="shared" si="2"/>
        <v>2072</v>
      </c>
      <c r="D57" s="14">
        <f t="shared" si="3"/>
        <v>82</v>
      </c>
      <c r="E57" s="111">
        <f>FV('1. Data Input'!$C$31/'1. Data Input'!$C$32,B57*'1. Data Input'!$C$32,-'1. Data Input'!$C$34,-'1. Data Input'!$C$30,0)</f>
        <v>16148197.304317815</v>
      </c>
      <c r="F57" s="111">
        <f>IF(C57&lt;='1. Data Input'!$C$7,FV('1. Data Input'!$C$31/'1. Data Input'!$C$32,B57*'1. Data Input'!$C$32,-'1. Data Input'!$C$34,-'1. Data Input'!$C$30,0),VLOOKUP('1. Data Input'!$C$7,'2. Investing Projections'!C:G,3,FALSE)+FV('1. Data Input'!$C$38/'1. Data Input'!$C$39,B57*'1. Data Input'!$C$39,-'1. Data Input'!$C$41,-'1. Data Input'!$C$37,0))</f>
        <v>1920382.8772082611</v>
      </c>
      <c r="G57" s="112">
        <f>('1. Data Input'!$C$13*E57)</f>
        <v>645927.8921727126</v>
      </c>
      <c r="H57" s="16">
        <f t="shared" si="1"/>
        <v>53820</v>
      </c>
      <c r="I57" s="15" t="str">
        <f>IF(((E57*('1. Data Input'!$C$13)))&gt;'1. Data Input'!$C$10,"Yes","No")</f>
        <v>Yes</v>
      </c>
      <c r="J57" s="159">
        <f>IF(AND(J55&lt;1,J56&gt;1,),"error",(IF(J56&gt;0,((J56)-('1. Data Input'!$C$10*(1+'1. Data Input'!$C$26))),(IF('1. Data Input'!$C$7=C57,(VLOOKUP('1. Data Input'!$C$7,C:G,3)-(IF($C57=('1. Data Input'!$C$7),'1. Data Input'!$C$10,0))),0)))))+(J56*0)</f>
        <v>0</v>
      </c>
      <c r="K57" s="110">
        <f>IF(AND(K55&lt;1,K56&gt;1,),"error",(IF(K56&gt;0,((K56)-('1. Data Input'!$C$10*(1+'1. Data Input'!$C$26)))*(1+'1. Data Input'!$C$38),(IF('1. Data Input'!$C$7=C57,(VLOOKUP('1. Data Input'!$C$7,C:E,3)-(IF($C57=('1. Data Input'!$C$7),'1. Data Input'!$C$10,0))),0)))))</f>
        <v>191999.88041227692</v>
      </c>
      <c r="L57" s="110">
        <f>IF(AND(L55&lt;1,L56&gt;1,),"error",(IF(L56&gt;0,(('1. Data Input'!$C$41*'1. Data Input'!$C$39+(L56)-('1. Data Input'!$C$10*(1+'1. Data Input'!$C$26))))*(1+'1. Data Input'!$C$38),(IF('1. Data Input'!$C$7=C57,(VLOOKUP('1. Data Input'!$C$7,C:G,4)-(IF($C57=('1. Data Input'!$C$7),'1. Data Input'!$C$10,0))),0)))))</f>
        <v>641852.24561144505</v>
      </c>
    </row>
    <row r="58" spans="1:12" s="24" customFormat="1">
      <c r="A58" s="155" t="str">
        <f t="shared" ca="1" si="0"/>
        <v/>
      </c>
      <c r="B58" s="14">
        <v>53</v>
      </c>
      <c r="C58" s="14">
        <f t="shared" si="2"/>
        <v>2073</v>
      </c>
      <c r="D58" s="14">
        <f t="shared" si="3"/>
        <v>83</v>
      </c>
      <c r="E58" s="111">
        <f>FV('1. Data Input'!$C$31/'1. Data Input'!$C$32,B58*'1. Data Input'!$C$32,-'1. Data Input'!$C$34,-'1. Data Input'!$C$30,0)</f>
        <v>17190441.138502691</v>
      </c>
      <c r="F58" s="111">
        <f>IF(C58&lt;='1. Data Input'!$C$7,FV('1. Data Input'!$C$31/'1. Data Input'!$C$32,B58*'1. Data Input'!$C$32,-'1. Data Input'!$C$34,-'1. Data Input'!$C$30,0),VLOOKUP('1. Data Input'!$C$7,'2. Investing Projections'!C:G,3,FALSE)+FV('1. Data Input'!$C$38/'1. Data Input'!$C$39,B58*'1. Data Input'!$C$39,-'1. Data Input'!$C$41,-'1. Data Input'!$C$37,0))</f>
        <v>1952164.6480185955</v>
      </c>
      <c r="G58" s="112">
        <f>('1. Data Input'!$C$13*E58)</f>
        <v>687617.64554010762</v>
      </c>
      <c r="H58" s="16">
        <f t="shared" si="1"/>
        <v>57300</v>
      </c>
      <c r="I58" s="15" t="str">
        <f>IF(((E58*('1. Data Input'!$C$13)))&gt;'1. Data Input'!$C$10,"Yes","No")</f>
        <v>Yes</v>
      </c>
      <c r="J58" s="159">
        <f>IF(AND(J56&lt;1,J57&gt;1,),"error",(IF(J57&gt;0,((J57)-('1. Data Input'!$C$10*(1+'1. Data Input'!$C$26))),(IF('1. Data Input'!$C$7=C58,(VLOOKUP('1. Data Input'!$C$7,C:G,3)-(IF($C58=('1. Data Input'!$C$7),'1. Data Input'!$C$10,0))),0)))))+(J57*0)</f>
        <v>0</v>
      </c>
      <c r="K58" s="110">
        <f>IF(AND(K56&lt;1,K57&gt;1,),"error",(IF(K57&gt;0,((K57)-('1. Data Input'!$C$10*(1+'1. Data Input'!$C$26)))*(1+'1. Data Input'!$C$38),(IF('1. Data Input'!$C$7=C58,(VLOOKUP('1. Data Input'!$C$7,C:E,3)-(IF($C58=('1. Data Input'!$C$7),'1. Data Input'!$C$10,0))),0)))))</f>
        <v>153137.18682464524</v>
      </c>
      <c r="L58" s="110">
        <f>IF(AND(L56&lt;1,L57&gt;1,),"error",(IF(L57&gt;0,(('1. Data Input'!$C$41*'1. Data Input'!$C$39+(L57)-('1. Data Input'!$C$10*(1+'1. Data Input'!$C$26))))*(1+'1. Data Input'!$C$38),(IF('1. Data Input'!$C$7=C58,(VLOOKUP('1. Data Input'!$C$7,C:G,4)-(IF($C58=('1. Data Input'!$C$7),'1. Data Input'!$C$10,0))),0)))))</f>
        <v>623283.12297978846</v>
      </c>
    </row>
    <row r="59" spans="1:12" s="24" customFormat="1">
      <c r="A59" s="155" t="str">
        <f t="shared" ca="1" si="0"/>
        <v/>
      </c>
      <c r="B59" s="14">
        <v>54</v>
      </c>
      <c r="C59" s="14">
        <f t="shared" si="2"/>
        <v>2074</v>
      </c>
      <c r="D59" s="14">
        <f t="shared" si="3"/>
        <v>84</v>
      </c>
      <c r="E59" s="111">
        <f>FV('1. Data Input'!$C$31/'1. Data Input'!$C$32,B59*'1. Data Input'!$C$32,-'1. Data Input'!$C$34,-'1. Data Input'!$C$30,0)</f>
        <v>18296968.291809358</v>
      </c>
      <c r="F59" s="111">
        <f>IF(C59&lt;='1. Data Input'!$C$7,FV('1. Data Input'!$C$31/'1. Data Input'!$C$32,B59*'1. Data Input'!$C$32,-'1. Data Input'!$C$34,-'1. Data Input'!$C$30,0),VLOOKUP('1. Data Input'!$C$7,'2. Investing Projections'!C:G,3,FALSE)+FV('1. Data Input'!$C$38/'1. Data Input'!$C$39,B59*'1. Data Input'!$C$39,-'1. Data Input'!$C$41,-'1. Data Input'!$C$37,0))</f>
        <v>1984913.0918005323</v>
      </c>
      <c r="G59" s="112">
        <f>('1. Data Input'!$C$13*E59)</f>
        <v>731878.7316723743</v>
      </c>
      <c r="H59" s="16">
        <f t="shared" si="1"/>
        <v>60980</v>
      </c>
      <c r="I59" s="15" t="str">
        <f>IF(((E59*('1. Data Input'!$C$13)))&gt;'1. Data Input'!$C$10,"Yes","No")</f>
        <v>Yes</v>
      </c>
      <c r="J59" s="159">
        <f>IF(AND(J57&lt;1,J58&gt;1,),"error",(IF(J58&gt;0,((J58)-('1. Data Input'!$C$10*(1+'1. Data Input'!$C$26))),(IF('1. Data Input'!$C$7=C59,(VLOOKUP('1. Data Input'!$C$7,C:G,3)-(IF($C59=('1. Data Input'!$C$7),'1. Data Input'!$C$10,0))),0)))))+(J58*0)</f>
        <v>0</v>
      </c>
      <c r="K59" s="110">
        <f>IF(AND(K57&lt;1,K58&gt;1,),"error",(IF(K58&gt;0,((K58)-('1. Data Input'!$C$10*(1+'1. Data Input'!$C$26)))*(1+'1. Data Input'!$C$38),(IF('1. Data Input'!$C$7=C59,(VLOOKUP('1. Data Input'!$C$7,C:E,3)-(IF($C59=('1. Data Input'!$C$7),'1. Data Input'!$C$10,0))),0)))))</f>
        <v>113108.61242938459</v>
      </c>
      <c r="L59" s="110">
        <f>IF(AND(L57&lt;1,L58&gt;1,),"error",(IF(L58&gt;0,(('1. Data Input'!$C$41*'1. Data Input'!$C$39+(L58)-('1. Data Input'!$C$10*(1+'1. Data Input'!$C$26))))*(1+'1. Data Input'!$C$38),(IF('1. Data Input'!$C$7=C59,(VLOOKUP('1. Data Input'!$C$7,C:G,4)-(IF($C59=('1. Data Input'!$C$7),'1. Data Input'!$C$10,0))),0)))))</f>
        <v>604156.92666918214</v>
      </c>
    </row>
    <row r="60" spans="1:12" s="24" customFormat="1">
      <c r="A60" s="155" t="str">
        <f t="shared" ca="1" si="0"/>
        <v/>
      </c>
      <c r="B60" s="14">
        <v>55</v>
      </c>
      <c r="C60" s="14">
        <f t="shared" si="2"/>
        <v>2075</v>
      </c>
      <c r="D60" s="14">
        <f t="shared" si="3"/>
        <v>85</v>
      </c>
      <c r="E60" s="111">
        <f>FV('1. Data Input'!$C$31/'1. Data Input'!$C$32,B60*'1. Data Input'!$C$32,-'1. Data Input'!$C$34,-'1. Data Input'!$C$30,0)</f>
        <v>19471743.618700627</v>
      </c>
      <c r="F60" s="111">
        <f>IF(C60&lt;='1. Data Input'!$C$7,FV('1. Data Input'!$C$31/'1. Data Input'!$C$32,B60*'1. Data Input'!$C$32,-'1. Data Input'!$C$34,-'1. Data Input'!$C$30,0),VLOOKUP('1. Data Input'!$C$7,'2. Investing Projections'!C:G,3,FALSE)+FV('1. Data Input'!$C$38/'1. Data Input'!$C$39,B60*'1. Data Input'!$C$39,-'1. Data Input'!$C$41,-'1. Data Input'!$C$37,0))</f>
        <v>2018657.6108375243</v>
      </c>
      <c r="G60" s="112">
        <f>('1. Data Input'!$C$13*E60)</f>
        <v>778869.74474802508</v>
      </c>
      <c r="H60" s="16">
        <f t="shared" si="1"/>
        <v>64900</v>
      </c>
      <c r="I60" s="15" t="str">
        <f>IF(((E60*('1. Data Input'!$C$13)))&gt;'1. Data Input'!$C$10,"Yes","No")</f>
        <v>Yes</v>
      </c>
      <c r="J60" s="159">
        <f>IF(AND(J58&lt;1,J59&gt;1,),"error",(IF(J59&gt;0,((J59)-('1. Data Input'!$C$10*(1+'1. Data Input'!$C$26))),(IF('1. Data Input'!$C$7=C60,(VLOOKUP('1. Data Input'!$C$7,C:G,3)-(IF($C60=('1. Data Input'!$C$7),'1. Data Input'!$C$10,0))),0)))))+(J59*0)</f>
        <v>0</v>
      </c>
      <c r="K60" s="110">
        <f>IF(AND(K58&lt;1,K59&gt;1,),"error",(IF(K59&gt;0,((K59)-('1. Data Input'!$C$10*(1+'1. Data Input'!$C$26)))*(1+'1. Data Input'!$C$38),(IF('1. Data Input'!$C$7=C60,(VLOOKUP('1. Data Input'!$C$7,C:E,3)-(IF($C60=('1. Data Input'!$C$7),'1. Data Input'!$C$10,0))),0)))))</f>
        <v>71879.180802266128</v>
      </c>
      <c r="L60" s="110">
        <f>IF(AND(L58&lt;1,L59&gt;1,),"error",(IF(L59&gt;0,(('1. Data Input'!$C$41*'1. Data Input'!$C$39+(L59)-('1. Data Input'!$C$10*(1+'1. Data Input'!$C$26))))*(1+'1. Data Input'!$C$38),(IF('1. Data Input'!$C$7=C60,(VLOOKUP('1. Data Input'!$C$7,C:G,4)-(IF($C60=('1. Data Input'!$C$7),'1. Data Input'!$C$10,0))),0)))))</f>
        <v>584456.94446925761</v>
      </c>
    </row>
    <row r="61" spans="1:12" s="24" customFormat="1">
      <c r="A61" s="155" t="str">
        <f t="shared" ca="1" si="0"/>
        <v/>
      </c>
      <c r="B61" s="14">
        <v>56</v>
      </c>
      <c r="C61" s="14">
        <f t="shared" si="2"/>
        <v>2076</v>
      </c>
      <c r="D61" s="14">
        <f t="shared" si="3"/>
        <v>86</v>
      </c>
      <c r="E61" s="111">
        <f>FV('1. Data Input'!$C$31/'1. Data Input'!$C$32,B61*'1. Data Input'!$C$32,-'1. Data Input'!$C$34,-'1. Data Input'!$C$30,0)</f>
        <v>20718976.517186947</v>
      </c>
      <c r="F61" s="111">
        <f>IF(C61&lt;='1. Data Input'!$C$7,FV('1. Data Input'!$C$31/'1. Data Input'!$C$32,B61*'1. Data Input'!$C$32,-'1. Data Input'!$C$34,-'1. Data Input'!$C$30,0),VLOOKUP('1. Data Input'!$C$7,'2. Investing Projections'!C:G,3,FALSE)+FV('1. Data Input'!$C$38/'1. Data Input'!$C$39,B61*'1. Data Input'!$C$39,-'1. Data Input'!$C$41,-'1. Data Input'!$C$37,0))</f>
        <v>2053428.501711613</v>
      </c>
      <c r="G61" s="112">
        <f>('1. Data Input'!$C$13*E61)</f>
        <v>828759.06068747793</v>
      </c>
      <c r="H61" s="16">
        <f t="shared" si="1"/>
        <v>69060</v>
      </c>
      <c r="I61" s="15" t="str">
        <f>IF(((E61*('1. Data Input'!$C$13)))&gt;'1. Data Input'!$C$10,"Yes","No")</f>
        <v>Yes</v>
      </c>
      <c r="J61" s="159">
        <f>IF(AND(J59&lt;1,J60&gt;1,),"error",(IF(J60&gt;0,((J60)-('1. Data Input'!$C$10*(1+'1. Data Input'!$C$26))),(IF('1. Data Input'!$C$7=C61,(VLOOKUP('1. Data Input'!$C$7,C:G,3)-(IF($C61=('1. Data Input'!$C$7),'1. Data Input'!$C$10,0))),0)))))+(J60*0)</f>
        <v>0</v>
      </c>
      <c r="K61" s="110">
        <f>IF(AND(K59&lt;1,K60&gt;1,),"error",(IF(K60&gt;0,((K60)-('1. Data Input'!$C$10*(1+'1. Data Input'!$C$26)))*(1+'1. Data Input'!$C$38),(IF('1. Data Input'!$C$7=C61,(VLOOKUP('1. Data Input'!$C$7,C:E,3)-(IF($C61=('1. Data Input'!$C$7),'1. Data Input'!$C$10,0))),0)))))</f>
        <v>29412.866226334114</v>
      </c>
      <c r="L61" s="110">
        <f>IF(AND(L59&lt;1,L60&gt;1,),"error",(IF(L60&gt;0,(('1. Data Input'!$C$41*'1. Data Input'!$C$39+(L60)-('1. Data Input'!$C$10*(1+'1. Data Input'!$C$26))))*(1+'1. Data Input'!$C$38),(IF('1. Data Input'!$C$7=C61,(VLOOKUP('1. Data Input'!$C$7,C:G,4)-(IF($C61=('1. Data Input'!$C$7),'1. Data Input'!$C$10,0))),0)))))</f>
        <v>564165.96280333539</v>
      </c>
    </row>
    <row r="62" spans="1:12" s="24" customFormat="1">
      <c r="A62" s="155" t="str">
        <f t="shared" ca="1" si="0"/>
        <v/>
      </c>
      <c r="B62" s="14">
        <v>57</v>
      </c>
      <c r="C62" s="14">
        <f t="shared" si="2"/>
        <v>2077</v>
      </c>
      <c r="D62" s="14">
        <f t="shared" si="3"/>
        <v>87</v>
      </c>
      <c r="E62" s="111">
        <f>FV('1. Data Input'!$C$31/'1. Data Input'!$C$32,B62*'1. Data Input'!$C$32,-'1. Data Input'!$C$34,-'1. Data Input'!$C$30,0)</f>
        <v>22043136.011737324</v>
      </c>
      <c r="F62" s="111">
        <f>IF(C62&lt;='1. Data Input'!$C$7,FV('1. Data Input'!$C$31/'1. Data Input'!$C$32,B62*'1. Data Input'!$C$32,-'1. Data Input'!$C$34,-'1. Data Input'!$C$30,0),VLOOKUP('1. Data Input'!$C$7,'2. Investing Projections'!C:G,3,FALSE)+FV('1. Data Input'!$C$38/'1. Data Input'!$C$39,B62*'1. Data Input'!$C$39,-'1. Data Input'!$C$41,-'1. Data Input'!$C$37,0))</f>
        <v>2089256.982504372</v>
      </c>
      <c r="G62" s="112">
        <f>('1. Data Input'!$C$13*E62)</f>
        <v>881725.44046949304</v>
      </c>
      <c r="H62" s="16">
        <f t="shared" si="1"/>
        <v>73470</v>
      </c>
      <c r="I62" s="15" t="str">
        <f>IF(((E62*('1. Data Input'!$C$13)))&gt;'1. Data Input'!$C$10,"Yes","No")</f>
        <v>Yes</v>
      </c>
      <c r="J62" s="159">
        <f>IF(AND(J60&lt;1,J61&gt;1,),"error",(IF(J61&gt;0,((J61)-('1. Data Input'!$C$10*(1+'1. Data Input'!$C$26))),(IF('1. Data Input'!$C$7=C62,(VLOOKUP('1. Data Input'!$C$7,C:G,3)-(IF($C62=('1. Data Input'!$C$7),'1. Data Input'!$C$10,0))),0)))))+(J61*0)</f>
        <v>0</v>
      </c>
      <c r="K62" s="110">
        <f>IF(AND(K60&lt;1,K61&gt;1,),"error",(IF(K61&gt;0,((K61)-('1. Data Input'!$C$10*(1+'1. Data Input'!$C$26)))*(1+'1. Data Input'!$C$38),(IF('1. Data Input'!$C$7=C62,(VLOOKUP('1. Data Input'!$C$7,C:E,3)-(IF($C62=('1. Data Input'!$C$7),'1. Data Input'!$C$10,0))),0)))))</f>
        <v>-14327.437786875864</v>
      </c>
      <c r="L62" s="110">
        <f>IF(AND(L60&lt;1,L61&gt;1,),"error",(IF(L61&gt;0,(('1. Data Input'!$C$41*'1. Data Input'!$C$39+(L61)-('1. Data Input'!$C$10*(1+'1. Data Input'!$C$26))))*(1+'1. Data Input'!$C$38),(IF('1. Data Input'!$C$7=C62,(VLOOKUP('1. Data Input'!$C$7,C:G,4)-(IF($C62=('1. Data Input'!$C$7),'1. Data Input'!$C$10,0))),0)))))</f>
        <v>543266.25168743543</v>
      </c>
    </row>
    <row r="63" spans="1:12" s="24" customFormat="1">
      <c r="A63" s="155" t="str">
        <f t="shared" ca="1" si="0"/>
        <v/>
      </c>
      <c r="B63" s="14">
        <v>58</v>
      </c>
      <c r="C63" s="14">
        <f t="shared" si="2"/>
        <v>2078</v>
      </c>
      <c r="D63" s="14">
        <f t="shared" si="3"/>
        <v>88</v>
      </c>
      <c r="E63" s="111">
        <f>FV('1. Data Input'!$C$31/'1. Data Input'!$C$32,B63*'1. Data Input'!$C$32,-'1. Data Input'!$C$34,-'1. Data Input'!$C$30,0)</f>
        <v>23448966.766471166</v>
      </c>
      <c r="F63" s="111">
        <f>IF(C63&lt;='1. Data Input'!$C$7,FV('1. Data Input'!$C$31/'1. Data Input'!$C$32,B63*'1. Data Input'!$C$32,-'1. Data Input'!$C$34,-'1. Data Input'!$C$30,0),VLOOKUP('1. Data Input'!$C$7,'2. Investing Projections'!C:G,3,FALSE)+FV('1. Data Input'!$C$38/'1. Data Input'!$C$39,B63*'1. Data Input'!$C$39,-'1. Data Input'!$C$41,-'1. Data Input'!$C$37,0))</f>
        <v>2126175.2208252</v>
      </c>
      <c r="G63" s="112">
        <f>('1. Data Input'!$C$13*E63)</f>
        <v>937958.67065884662</v>
      </c>
      <c r="H63" s="16">
        <f t="shared" si="1"/>
        <v>78160</v>
      </c>
      <c r="I63" s="15" t="str">
        <f>IF(((E63*('1. Data Input'!$C$13)))&gt;'1. Data Input'!$C$10,"Yes","No")</f>
        <v>Yes</v>
      </c>
      <c r="J63" s="159">
        <f>IF(AND(J61&lt;1,J62&gt;1,),"error",(IF(J62&gt;0,((J62)-('1. Data Input'!$C$10*(1+'1. Data Input'!$C$26))),(IF('1. Data Input'!$C$7=C63,(VLOOKUP('1. Data Input'!$C$7,C:G,3)-(IF($C63=('1. Data Input'!$C$7),'1. Data Input'!$C$10,0))),0)))))+(J62*0)</f>
        <v>0</v>
      </c>
      <c r="K63" s="110">
        <f>IF(AND(K61&lt;1,K62&gt;1,),"error",(IF(K62&gt;0,((K62)-('1. Data Input'!$C$10*(1+'1. Data Input'!$C$26)))*(1+'1. Data Input'!$C$38),(IF('1. Data Input'!$C$7=C63,(VLOOKUP('1. Data Input'!$C$7,C:E,3)-(IF($C63=('1. Data Input'!$C$7),'1. Data Input'!$C$10,0))),0)))))</f>
        <v>0</v>
      </c>
      <c r="L63" s="110">
        <f>IF(AND(L61&lt;1,L62&gt;1,),"error",(IF(L62&gt;0,(('1. Data Input'!$C$41*'1. Data Input'!$C$39+(L62)-('1. Data Input'!$C$10*(1+'1. Data Input'!$C$26))))*(1+'1. Data Input'!$C$38),(IF('1. Data Input'!$C$7=C63,(VLOOKUP('1. Data Input'!$C$7,C:G,4)-(IF($C63=('1. Data Input'!$C$7),'1. Data Input'!$C$10,0))),0)))))</f>
        <v>521739.54923805851</v>
      </c>
    </row>
    <row r="64" spans="1:12" s="24" customFormat="1">
      <c r="A64" s="155" t="str">
        <f t="shared" ca="1" si="0"/>
        <v/>
      </c>
      <c r="B64" s="14">
        <v>59</v>
      </c>
      <c r="C64" s="14">
        <f t="shared" si="2"/>
        <v>2079</v>
      </c>
      <c r="D64" s="14">
        <f t="shared" si="3"/>
        <v>89</v>
      </c>
      <c r="E64" s="111">
        <f>FV('1. Data Input'!$C$31/'1. Data Input'!$C$32,B64*'1. Data Input'!$C$32,-'1. Data Input'!$C$34,-'1. Data Input'!$C$30,0)</f>
        <v>24941506.08600881</v>
      </c>
      <c r="F64" s="111">
        <f>IF(C64&lt;='1. Data Input'!$C$7,FV('1. Data Input'!$C$31/'1. Data Input'!$C$32,B64*'1. Data Input'!$C$32,-'1. Data Input'!$C$34,-'1. Data Input'!$C$30,0),VLOOKUP('1. Data Input'!$C$7,'2. Investing Projections'!C:G,3,FALSE)+FV('1. Data Input'!$C$38/'1. Data Input'!$C$39,B64*'1. Data Input'!$C$39,-'1. Data Input'!$C$41,-'1. Data Input'!$C$37,0))</f>
        <v>2164216.3626921168</v>
      </c>
      <c r="G64" s="112">
        <f>('1. Data Input'!$C$13*E64)</f>
        <v>997660.24344035238</v>
      </c>
      <c r="H64" s="16">
        <f t="shared" si="1"/>
        <v>83130</v>
      </c>
      <c r="I64" s="15" t="str">
        <f>IF(((E64*('1. Data Input'!$C$13)))&gt;'1. Data Input'!$C$10,"Yes","No")</f>
        <v>Yes</v>
      </c>
      <c r="J64" s="159">
        <f>IF(AND(J62&lt;1,J63&gt;1,),"error",(IF(J63&gt;0,((J63)-('1. Data Input'!$C$10*(1+'1. Data Input'!$C$26))),(IF('1. Data Input'!$C$7=C64,(VLOOKUP('1. Data Input'!$C$7,C:G,3)-(IF($C64=('1. Data Input'!$C$7),'1. Data Input'!$C$10,0))),0)))))+(J63*0)</f>
        <v>0</v>
      </c>
      <c r="K64" s="110">
        <f>IF(AND(K62&lt;1,K63&gt;1,),"error",(IF(K63&gt;0,((K63)-('1. Data Input'!$C$10*(1+'1. Data Input'!$C$26)))*(1+'1. Data Input'!$C$38),(IF('1. Data Input'!$C$7=C64,(VLOOKUP('1. Data Input'!$C$7,C:E,3)-(IF($C64=('1. Data Input'!$C$7),'1. Data Input'!$C$10,0))),0)))))</f>
        <v>0</v>
      </c>
      <c r="L64" s="110">
        <f>IF(AND(L62&lt;1,L63&gt;1,),"error",(IF(L63&gt;0,(('1. Data Input'!$C$41*'1. Data Input'!$C$39+(L63)-('1. Data Input'!$C$10*(1+'1. Data Input'!$C$26))))*(1+'1. Data Input'!$C$38),(IF('1. Data Input'!$C$7=C64,(VLOOKUP('1. Data Input'!$C$7,C:G,4)-(IF($C64=('1. Data Input'!$C$7),'1. Data Input'!$C$10,0))),0)))))</f>
        <v>499567.04571520025</v>
      </c>
    </row>
    <row r="65" spans="1:12" s="24" customFormat="1">
      <c r="A65" s="155" t="str">
        <f t="shared" ca="1" si="0"/>
        <v/>
      </c>
      <c r="B65" s="14">
        <v>60</v>
      </c>
      <c r="C65" s="14">
        <f t="shared" si="2"/>
        <v>2080</v>
      </c>
      <c r="D65" s="14">
        <f t="shared" si="3"/>
        <v>90</v>
      </c>
      <c r="E65" s="111">
        <f>FV('1. Data Input'!$C$31/'1. Data Input'!$C$32,B65*'1. Data Input'!$C$32,-'1. Data Input'!$C$34,-'1. Data Input'!$C$30,0)</f>
        <v>26526101.964897245</v>
      </c>
      <c r="F65" s="111">
        <f>IF(C65&lt;='1. Data Input'!$C$7,FV('1. Data Input'!$C$31/'1. Data Input'!$C$32,B65*'1. Data Input'!$C$32,-'1. Data Input'!$C$34,-'1. Data Input'!$C$30,0),VLOOKUP('1. Data Input'!$C$7,'2. Investing Projections'!C:G,3,FALSE)+FV('1. Data Input'!$C$38/'1. Data Input'!$C$39,B65*'1. Data Input'!$C$39,-'1. Data Input'!$C$41,-'1. Data Input'!$C$37,0))</f>
        <v>2203414.5622909986</v>
      </c>
      <c r="G65" s="112">
        <f>('1. Data Input'!$C$13*E65)</f>
        <v>1061044.0785958897</v>
      </c>
      <c r="H65" s="16">
        <f t="shared" si="1"/>
        <v>88420</v>
      </c>
      <c r="I65" s="15" t="str">
        <f>IF(((E65*('1. Data Input'!$C$13)))&gt;'1. Data Input'!$C$10,"Yes","No")</f>
        <v>Yes</v>
      </c>
      <c r="J65" s="159">
        <f>IF(AND(J63&lt;1,J64&gt;1,),"error",(IF(J64&gt;0,((J64)-('1. Data Input'!$C$10*(1+'1. Data Input'!$C$26))),(IF('1. Data Input'!$C$7=C65,(VLOOKUP('1. Data Input'!$C$7,C:G,3)-(IF($C65=('1. Data Input'!$C$7),'1. Data Input'!$C$10,0))),0)))))+(J64*0)</f>
        <v>0</v>
      </c>
      <c r="K65" s="110">
        <f>IF(AND(K63&lt;1,K64&gt;1,),"error",(IF(K64&gt;0,((K64)-('1. Data Input'!$C$10*(1+'1. Data Input'!$C$26)))*(1+'1. Data Input'!$C$38),(IF('1. Data Input'!$C$7=C65,(VLOOKUP('1. Data Input'!$C$7,C:E,3)-(IF($C65=('1. Data Input'!$C$7),'1. Data Input'!$C$10,0))),0)))))</f>
        <v>0</v>
      </c>
      <c r="L65" s="110">
        <f>IF(AND(L63&lt;1,L64&gt;1,),"error",(IF(L64&gt;0,(('1. Data Input'!$C$41*'1. Data Input'!$C$39+(L64)-('1. Data Input'!$C$10*(1+'1. Data Input'!$C$26))))*(1+'1. Data Input'!$C$38),(IF('1. Data Input'!$C$7=C65,(VLOOKUP('1. Data Input'!$C$7,C:G,4)-(IF($C65=('1. Data Input'!$C$7),'1. Data Input'!$C$10,0))),0)))))</f>
        <v>476729.36708665628</v>
      </c>
    </row>
    <row r="66" spans="1:12" s="24" customFormat="1">
      <c r="A66" s="155" t="str">
        <f t="shared" ca="1" si="0"/>
        <v/>
      </c>
      <c r="B66" s="14">
        <v>61</v>
      </c>
      <c r="C66" s="14">
        <f t="shared" si="2"/>
        <v>2081</v>
      </c>
      <c r="D66" s="14">
        <f t="shared" si="3"/>
        <v>91</v>
      </c>
      <c r="E66" s="111">
        <f>FV('1. Data Input'!$C$31/'1. Data Input'!$C$32,B66*'1. Data Input'!$C$32,-'1. Data Input'!$C$34,-'1. Data Input'!$C$30,0)</f>
        <v>28208432.250285041</v>
      </c>
      <c r="F66" s="111">
        <f>IF(C66&lt;='1. Data Input'!$C$7,FV('1. Data Input'!$C$31/'1. Data Input'!$C$32,B66*'1. Data Input'!$C$32,-'1. Data Input'!$C$34,-'1. Data Input'!$C$30,0),VLOOKUP('1. Data Input'!$C$7,'2. Investing Projections'!C:G,3,FALSE)+FV('1. Data Input'!$C$38/'1. Data Input'!$C$39,B66*'1. Data Input'!$C$39,-'1. Data Input'!$C$41,-'1. Data Input'!$C$37,0))</f>
        <v>2243805.0126399668</v>
      </c>
      <c r="G66" s="112">
        <f>('1. Data Input'!$C$13*E66)</f>
        <v>1128337.2900114018</v>
      </c>
      <c r="H66" s="16">
        <f t="shared" si="1"/>
        <v>94020</v>
      </c>
      <c r="I66" s="15" t="str">
        <f>IF(((E66*('1. Data Input'!$C$13)))&gt;'1. Data Input'!$C$10,"Yes","No")</f>
        <v>Yes</v>
      </c>
      <c r="J66" s="159">
        <f>IF(AND(J64&lt;1,J65&gt;1,),"error",(IF(J65&gt;0,((J65)-('1. Data Input'!$C$10*(1+'1. Data Input'!$C$26))),(IF('1. Data Input'!$C$7=C66,(VLOOKUP('1. Data Input'!$C$7,C:G,3)-(IF($C66=('1. Data Input'!$C$7),'1. Data Input'!$C$10,0))),0)))))+(J65*0)</f>
        <v>0</v>
      </c>
      <c r="K66" s="110">
        <f>IF(AND(K64&lt;1,K65&gt;1,),"error",(IF(K65&gt;0,((K65)-('1. Data Input'!$C$10*(1+'1. Data Input'!$C$26)))*(1+'1. Data Input'!$C$38),(IF('1. Data Input'!$C$7=C66,(VLOOKUP('1. Data Input'!$C$7,C:E,3)-(IF($C66=('1. Data Input'!$C$7),'1. Data Input'!$C$10,0))),0)))))</f>
        <v>0</v>
      </c>
      <c r="L66" s="110">
        <f>IF(AND(L64&lt;1,L65&gt;1,),"error",(IF(L65&gt;0,(('1. Data Input'!$C$41*'1. Data Input'!$C$39+(L65)-('1. Data Input'!$C$10*(1+'1. Data Input'!$C$26))))*(1+'1. Data Input'!$C$38),(IF('1. Data Input'!$C$7=C66,(VLOOKUP('1. Data Input'!$C$7,C:G,4)-(IF($C66=('1. Data Input'!$C$7),'1. Data Input'!$C$10,0))),0)))))</f>
        <v>453206.55809925596</v>
      </c>
    </row>
    <row r="67" spans="1:12" s="24" customFormat="1">
      <c r="A67" s="155" t="str">
        <f t="shared" ca="1" si="0"/>
        <v/>
      </c>
      <c r="B67" s="14">
        <v>62</v>
      </c>
      <c r="C67" s="14">
        <f t="shared" si="2"/>
        <v>2082</v>
      </c>
      <c r="D67" s="14">
        <f t="shared" si="3"/>
        <v>92</v>
      </c>
      <c r="E67" s="111">
        <f>FV('1. Data Input'!$C$31/'1. Data Input'!$C$32,B67*'1. Data Input'!$C$32,-'1. Data Input'!$C$34,-'1. Data Input'!$C$30,0)</f>
        <v>29994524.986508925</v>
      </c>
      <c r="F67" s="111">
        <f>IF(C67&lt;='1. Data Input'!$C$7,FV('1. Data Input'!$C$31/'1. Data Input'!$C$32,B67*'1. Data Input'!$C$32,-'1. Data Input'!$C$34,-'1. Data Input'!$C$30,0),VLOOKUP('1. Data Input'!$C$7,'2. Investing Projections'!C:G,3,FALSE)+FV('1. Data Input'!$C$38/'1. Data Input'!$C$39,B67*'1. Data Input'!$C$39,-'1. Data Input'!$C$41,-'1. Data Input'!$C$37,0))</f>
        <v>2285423.9771864666</v>
      </c>
      <c r="G67" s="112">
        <f>('1. Data Input'!$C$13*E67)</f>
        <v>1199780.999460357</v>
      </c>
      <c r="H67" s="16">
        <f t="shared" si="1"/>
        <v>99980</v>
      </c>
      <c r="I67" s="15" t="str">
        <f>IF(((E67*('1. Data Input'!$C$13)))&gt;'1. Data Input'!$C$10,"Yes","No")</f>
        <v>Yes</v>
      </c>
      <c r="J67" s="159">
        <f>IF(AND(J65&lt;1,J66&gt;1,),"error",(IF(J66&gt;0,((J66)-('1. Data Input'!$C$10*(1+'1. Data Input'!$C$26))),(IF('1. Data Input'!$C$7=C67,(VLOOKUP('1. Data Input'!$C$7,C:G,3)-(IF($C67=('1. Data Input'!$C$7),'1. Data Input'!$C$10,0))),0)))))+(J66*0)</f>
        <v>0</v>
      </c>
      <c r="K67" s="110">
        <f>IF(AND(K65&lt;1,K66&gt;1,),"error",(IF(K66&gt;0,((K66)-('1. Data Input'!$C$10*(1+'1. Data Input'!$C$26)))*(1+'1. Data Input'!$C$38),(IF('1. Data Input'!$C$7=C67,(VLOOKUP('1. Data Input'!$C$7,C:E,3)-(IF($C67=('1. Data Input'!$C$7),'1. Data Input'!$C$10,0))),0)))))</f>
        <v>0</v>
      </c>
      <c r="L67" s="110">
        <f>IF(AND(L65&lt;1,L66&gt;1,),"error",(IF(L66&gt;0,(('1. Data Input'!$C$41*'1. Data Input'!$C$39+(L66)-('1. Data Input'!$C$10*(1+'1. Data Input'!$C$26))))*(1+'1. Data Input'!$C$38),(IF('1. Data Input'!$C$7=C67,(VLOOKUP('1. Data Input'!$C$7,C:G,4)-(IF($C67=('1. Data Input'!$C$7),'1. Data Input'!$C$10,0))),0)))))</f>
        <v>428978.06484223367</v>
      </c>
    </row>
    <row r="68" spans="1:12" s="24" customFormat="1">
      <c r="A68" s="155" t="str">
        <f t="shared" ca="1" si="0"/>
        <v/>
      </c>
      <c r="B68" s="14">
        <v>63</v>
      </c>
      <c r="C68" s="14">
        <f t="shared" si="2"/>
        <v>2083</v>
      </c>
      <c r="D68" s="14">
        <f t="shared" si="3"/>
        <v>93</v>
      </c>
      <c r="E68" s="111">
        <f>FV('1. Data Input'!$C$31/'1. Data Input'!$C$32,B68*'1. Data Input'!$C$32,-'1. Data Input'!$C$34,-'1. Data Input'!$C$30,0)</f>
        <v>31890780.014490161</v>
      </c>
      <c r="F68" s="111">
        <f>IF(C68&lt;='1. Data Input'!$C$7,FV('1. Data Input'!$C$31/'1. Data Input'!$C$32,B68*'1. Data Input'!$C$32,-'1. Data Input'!$C$34,-'1. Data Input'!$C$30,0),VLOOKUP('1. Data Input'!$C$7,'2. Investing Projections'!C:G,3,FALSE)+FV('1. Data Input'!$C$38/'1. Data Input'!$C$39,B68*'1. Data Input'!$C$39,-'1. Data Input'!$C$41,-'1. Data Input'!$C$37,0))</f>
        <v>2328308.8223653967</v>
      </c>
      <c r="G68" s="112">
        <f>('1. Data Input'!$C$13*E68)</f>
        <v>1275631.2005796065</v>
      </c>
      <c r="H68" s="16">
        <f t="shared" si="1"/>
        <v>106300</v>
      </c>
      <c r="I68" s="15" t="str">
        <f>IF(((E68*('1. Data Input'!$C$13)))&gt;'1. Data Input'!$C$10,"Yes","No")</f>
        <v>Yes</v>
      </c>
      <c r="J68" s="159">
        <f>IF(AND(J66&lt;1,J67&gt;1,),"error",(IF(J67&gt;0,((J67)-('1. Data Input'!$C$10*(1+'1. Data Input'!$C$26))),(IF('1. Data Input'!$C$7=C68,(VLOOKUP('1. Data Input'!$C$7,C:G,3)-(IF($C68=('1. Data Input'!$C$7),'1. Data Input'!$C$10,0))),0)))))+(J67*0)</f>
        <v>0</v>
      </c>
      <c r="K68" s="110">
        <f>IF(AND(K66&lt;1,K67&gt;1,),"error",(IF(K67&gt;0,((K67)-('1. Data Input'!$C$10*(1+'1. Data Input'!$C$26)))*(1+'1. Data Input'!$C$38),(IF('1. Data Input'!$C$7=C68,(VLOOKUP('1. Data Input'!$C$7,C:E,3)-(IF($C68=('1. Data Input'!$C$7),'1. Data Input'!$C$10,0))),0)))))</f>
        <v>0</v>
      </c>
      <c r="L68" s="110">
        <f>IF(AND(L66&lt;1,L67&gt;1,),"error",(IF(L67&gt;0,(('1. Data Input'!$C$41*'1. Data Input'!$C$39+(L67)-('1. Data Input'!$C$10*(1+'1. Data Input'!$C$26))))*(1+'1. Data Input'!$C$38),(IF('1. Data Input'!$C$7=C68,(VLOOKUP('1. Data Input'!$C$7,C:G,4)-(IF($C68=('1. Data Input'!$C$7),'1. Data Input'!$C$10,0))),0)))))</f>
        <v>404022.71678750071</v>
      </c>
    </row>
    <row r="69" spans="1:12" s="24" customFormat="1">
      <c r="A69" s="155" t="str">
        <f t="shared" ca="1" si="0"/>
        <v/>
      </c>
      <c r="B69" s="14">
        <v>64</v>
      </c>
      <c r="C69" s="14">
        <f t="shared" si="2"/>
        <v>2084</v>
      </c>
      <c r="D69" s="14">
        <f t="shared" si="3"/>
        <v>94</v>
      </c>
      <c r="E69" s="111">
        <f>FV('1. Data Input'!$C$31/'1. Data Input'!$C$32,B69*'1. Data Input'!$C$32,-'1. Data Input'!$C$34,-'1. Data Input'!$C$30,0)</f>
        <v>33903991.903334342</v>
      </c>
      <c r="F69" s="111">
        <f>IF(C69&lt;='1. Data Input'!$C$7,FV('1. Data Input'!$C$31/'1. Data Input'!$C$32,B69*'1. Data Input'!$C$32,-'1. Data Input'!$C$34,-'1. Data Input'!$C$30,0),VLOOKUP('1. Data Input'!$C$7,'2. Investing Projections'!C:G,3,FALSE)+FV('1. Data Input'!$C$38/'1. Data Input'!$C$39,B69*'1. Data Input'!$C$39,-'1. Data Input'!$C$41,-'1. Data Input'!$C$37,0))</f>
        <v>2372498.0511475326</v>
      </c>
      <c r="G69" s="112">
        <f>('1. Data Input'!$C$13*E69)</f>
        <v>1356159.6761333738</v>
      </c>
      <c r="H69" s="16">
        <f t="shared" si="1"/>
        <v>113010</v>
      </c>
      <c r="I69" s="15" t="str">
        <f>IF(((E69*('1. Data Input'!$C$13)))&gt;'1. Data Input'!$C$10,"Yes","No")</f>
        <v>Yes</v>
      </c>
      <c r="J69" s="159">
        <f>IF(AND(J67&lt;1,J68&gt;1,),"error",(IF(J68&gt;0,((J68)-('1. Data Input'!$C$10*(1+'1. Data Input'!$C$26))),(IF('1. Data Input'!$C$7=C69,(VLOOKUP('1. Data Input'!$C$7,C:G,3)-(IF($C69=('1. Data Input'!$C$7),'1. Data Input'!$C$10,0))),0)))))+(J68*0)</f>
        <v>0</v>
      </c>
      <c r="K69" s="110">
        <f>IF(AND(K67&lt;1,K68&gt;1,),"error",(IF(K68&gt;0,((K68)-('1. Data Input'!$C$10*(1+'1. Data Input'!$C$26)))*(1+'1. Data Input'!$C$38),(IF('1. Data Input'!$C$7=C69,(VLOOKUP('1. Data Input'!$C$7,C:E,3)-(IF($C69=('1. Data Input'!$C$7),'1. Data Input'!$C$10,0))),0)))))</f>
        <v>0</v>
      </c>
      <c r="L69" s="110">
        <f>IF(AND(L67&lt;1,L68&gt;1,),"error",(IF(L68&gt;0,(('1. Data Input'!$C$41*'1. Data Input'!$C$39+(L68)-('1. Data Input'!$C$10*(1+'1. Data Input'!$C$26))))*(1+'1. Data Input'!$C$38),(IF('1. Data Input'!$C$7=C69,(VLOOKUP('1. Data Input'!$C$7,C:G,4)-(IF($C69=('1. Data Input'!$C$7),'1. Data Input'!$C$10,0))),0)))))</f>
        <v>378318.70829112572</v>
      </c>
    </row>
    <row r="70" spans="1:12" s="24" customFormat="1">
      <c r="A70" s="155" t="str">
        <f t="shared" ref="A70:A105" ca="1" si="4">IF(C70=$A$1,"You're Here »","")</f>
        <v/>
      </c>
      <c r="B70" s="14">
        <v>65</v>
      </c>
      <c r="C70" s="14">
        <f t="shared" si="2"/>
        <v>2085</v>
      </c>
      <c r="D70" s="14">
        <f t="shared" si="3"/>
        <v>95</v>
      </c>
      <c r="E70" s="111">
        <f>FV('1. Data Input'!$C$31/'1. Data Input'!$C$32,B70*'1. Data Input'!$C$32,-'1. Data Input'!$C$34,-'1. Data Input'!$C$30,0)</f>
        <v>36041374.296302021</v>
      </c>
      <c r="F70" s="111">
        <f>IF(C70&lt;='1. Data Input'!$C$7,FV('1. Data Input'!$C$31/'1. Data Input'!$C$32,B70*'1. Data Input'!$C$32,-'1. Data Input'!$C$34,-'1. Data Input'!$C$30,0),VLOOKUP('1. Data Input'!$C$7,'2. Investing Projections'!C:G,3,FALSE)+FV('1. Data Input'!$C$38/'1. Data Input'!$C$39,B70*'1. Data Input'!$C$39,-'1. Data Input'!$C$41,-'1. Data Input'!$C$37,0))</f>
        <v>2418031.3376083467</v>
      </c>
      <c r="G70" s="112">
        <f>('1. Data Input'!$C$13*E70)</f>
        <v>1441654.9718520809</v>
      </c>
      <c r="H70" s="16">
        <f t="shared" si="1"/>
        <v>120130</v>
      </c>
      <c r="I70" s="15" t="str">
        <f>IF(((E70*('1. Data Input'!$C$13)))&gt;'1. Data Input'!$C$10,"Yes","No")</f>
        <v>Yes</v>
      </c>
      <c r="J70" s="159">
        <f>IF(AND(J68&lt;1,J69&gt;1,),"error",(IF(J69&gt;0,((J69)-('1. Data Input'!$C$10*(1+'1. Data Input'!$C$26))),(IF('1. Data Input'!$C$7=C70,(VLOOKUP('1. Data Input'!$C$7,C:G,3)-(IF($C70=('1. Data Input'!$C$7),'1. Data Input'!$C$10,0))),0)))))+(J69*0)</f>
        <v>0</v>
      </c>
      <c r="K70" s="110">
        <f>IF(AND(K68&lt;1,K69&gt;1,),"error",(IF(K69&gt;0,((K69)-('1. Data Input'!$C$10*(1+'1. Data Input'!$C$26)))*(1+'1. Data Input'!$C$38),(IF('1. Data Input'!$C$7=C70,(VLOOKUP('1. Data Input'!$C$7,C:E,3)-(IF($C70=('1. Data Input'!$C$7),'1. Data Input'!$C$10,0))),0)))))</f>
        <v>0</v>
      </c>
      <c r="L70" s="110">
        <f>IF(AND(L68&lt;1,L69&gt;1,),"error",(IF(L69&gt;0,(('1. Data Input'!$C$41*'1. Data Input'!$C$39+(L69)-('1. Data Input'!$C$10*(1+'1. Data Input'!$C$26))))*(1+'1. Data Input'!$C$38),(IF('1. Data Input'!$C$7=C70,(VLOOKUP('1. Data Input'!$C$7,C:G,4)-(IF($C70=('1. Data Input'!$C$7),'1. Data Input'!$C$10,0))),0)))))</f>
        <v>351843.57953985949</v>
      </c>
    </row>
    <row r="71" spans="1:12" s="24" customFormat="1">
      <c r="A71" s="155" t="str">
        <f t="shared" ca="1" si="4"/>
        <v/>
      </c>
      <c r="B71" s="14">
        <v>66</v>
      </c>
      <c r="C71" s="14">
        <f t="shared" si="2"/>
        <v>2086</v>
      </c>
      <c r="D71" s="14">
        <f t="shared" si="3"/>
        <v>96</v>
      </c>
      <c r="E71" s="111">
        <f>FV('1. Data Input'!$C$31/'1. Data Input'!$C$32,B71*'1. Data Input'!$C$32,-'1. Data Input'!$C$34,-'1. Data Input'!$C$30,0)</f>
        <v>38310585.758385651</v>
      </c>
      <c r="F71" s="111">
        <f>IF(C71&lt;='1. Data Input'!$C$7,FV('1. Data Input'!$C$31/'1. Data Input'!$C$32,B71*'1. Data Input'!$C$32,-'1. Data Input'!$C$34,-'1. Data Input'!$C$30,0),VLOOKUP('1. Data Input'!$C$7,'2. Investing Projections'!C:G,3,FALSE)+FV('1. Data Input'!$C$38/'1. Data Input'!$C$39,B71*'1. Data Input'!$C$39,-'1. Data Input'!$C$41,-'1. Data Input'!$C$37,0))</f>
        <v>2464949.5625482826</v>
      </c>
      <c r="G71" s="112">
        <f>('1. Data Input'!$C$13*E71)</f>
        <v>1532423.430335426</v>
      </c>
      <c r="H71" s="16">
        <f t="shared" ref="H71:H78" si="5">ROUNDDOWN(G71/12,-1)</f>
        <v>127700</v>
      </c>
      <c r="I71" s="15" t="str">
        <f>IF(((E71*('1. Data Input'!$C$13)))&gt;'1. Data Input'!$C$10,"Yes","No")</f>
        <v>Yes</v>
      </c>
      <c r="J71" s="159">
        <f>IF(AND(J69&lt;1,J70&gt;1,),"error",(IF(J70&gt;0,((J70)-('1. Data Input'!$C$10*(1+'1. Data Input'!$C$26))),(IF('1. Data Input'!$C$7=C71,(VLOOKUP('1. Data Input'!$C$7,C:G,3)-(IF($C71=('1. Data Input'!$C$7),'1. Data Input'!$C$10,0))),0)))))+(J70*0)</f>
        <v>0</v>
      </c>
      <c r="K71" s="110">
        <f>IF(AND(K69&lt;1,K70&gt;1,),"error",(IF(K70&gt;0,((K70)-('1. Data Input'!$C$10*(1+'1. Data Input'!$C$26)))*(1+'1. Data Input'!$C$38),(IF('1. Data Input'!$C$7=C71,(VLOOKUP('1. Data Input'!$C$7,C:E,3)-(IF($C71=('1. Data Input'!$C$7),'1. Data Input'!$C$10,0))),0)))))</f>
        <v>0</v>
      </c>
      <c r="L71" s="110">
        <f>IF(AND(L69&lt;1,L70&gt;1,),"error",(IF(L70&gt;0,(('1. Data Input'!$C$41*'1. Data Input'!$C$39+(L70)-('1. Data Input'!$C$10*(1+'1. Data Input'!$C$26))))*(1+'1. Data Input'!$C$38),(IF('1. Data Input'!$C$7=C71,(VLOOKUP('1. Data Input'!$C$7,C:G,4)-(IF($C71=('1. Data Input'!$C$7),'1. Data Input'!$C$10,0))),0)))))</f>
        <v>324574.1969260553</v>
      </c>
    </row>
    <row r="72" spans="1:12" s="24" customFormat="1">
      <c r="A72" s="155" t="str">
        <f t="shared" ca="1" si="4"/>
        <v/>
      </c>
      <c r="B72" s="14">
        <v>67</v>
      </c>
      <c r="C72" s="14">
        <f t="shared" ref="C72:C105" si="6">C71+1</f>
        <v>2087</v>
      </c>
      <c r="D72" s="14">
        <f t="shared" ref="D72:D105" si="7">D71+1</f>
        <v>97</v>
      </c>
      <c r="E72" s="111">
        <f>FV('1. Data Input'!$C$31/'1. Data Input'!$C$32,B72*'1. Data Input'!$C$32,-'1. Data Input'!$C$34,-'1. Data Input'!$C$30,0)</f>
        <v>40719757.218108431</v>
      </c>
      <c r="F72" s="111">
        <f>IF(C72&lt;='1. Data Input'!$C$7,FV('1. Data Input'!$C$31/'1. Data Input'!$C$32,B72*'1. Data Input'!$C$32,-'1. Data Input'!$C$34,-'1. Data Input'!$C$30,0),VLOOKUP('1. Data Input'!$C$7,'2. Investing Projections'!C:G,3,FALSE)+FV('1. Data Input'!$C$38/'1. Data Input'!$C$39,B72*'1. Data Input'!$C$39,-'1. Data Input'!$C$41,-'1. Data Input'!$C$37,0))</f>
        <v>2513294.8501964509</v>
      </c>
      <c r="G72" s="112">
        <f>('1. Data Input'!$C$13*E72)</f>
        <v>1628790.2887243372</v>
      </c>
      <c r="H72" s="16">
        <f t="shared" si="5"/>
        <v>135730</v>
      </c>
      <c r="I72" s="15" t="str">
        <f>IF(((E72*('1. Data Input'!$C$13)))&gt;'1. Data Input'!$C$10,"Yes","No")</f>
        <v>Yes</v>
      </c>
      <c r="J72" s="159">
        <f>IF(AND(J70&lt;1,J71&gt;1,),"error",(IF(J71&gt;0,((J71)-('1. Data Input'!$C$10*(1+'1. Data Input'!$C$26))),(IF('1. Data Input'!$C$7=C72,(VLOOKUP('1. Data Input'!$C$7,C:G,3)-(IF($C72=('1. Data Input'!$C$7),'1. Data Input'!$C$10,0))),0)))))+(J71*0)</f>
        <v>0</v>
      </c>
      <c r="K72" s="110">
        <f>IF(AND(K70&lt;1,K71&gt;1,),"error",(IF(K71&gt;0,((K71)-('1. Data Input'!$C$10*(1+'1. Data Input'!$C$26)))*(1+'1. Data Input'!$C$38),(IF('1. Data Input'!$C$7=C72,(VLOOKUP('1. Data Input'!$C$7,C:E,3)-(IF($C72=('1. Data Input'!$C$7),'1. Data Input'!$C$10,0))),0)))))</f>
        <v>0</v>
      </c>
      <c r="L72" s="110">
        <f>IF(AND(L70&lt;1,L71&gt;1,),"error",(IF(L71&gt;0,(('1. Data Input'!$C$41*'1. Data Input'!$C$39+(L71)-('1. Data Input'!$C$10*(1+'1. Data Input'!$C$26))))*(1+'1. Data Input'!$C$38),(IF('1. Data Input'!$C$7=C72,(VLOOKUP('1. Data Input'!$C$7,C:G,4)-(IF($C72=('1. Data Input'!$C$7),'1. Data Input'!$C$10,0))),0)))))</f>
        <v>296486.73283383698</v>
      </c>
    </row>
    <row r="73" spans="1:12" s="24" customFormat="1">
      <c r="A73" s="155" t="str">
        <f t="shared" ca="1" si="4"/>
        <v/>
      </c>
      <c r="B73" s="14">
        <v>68</v>
      </c>
      <c r="C73" s="14">
        <f t="shared" si="6"/>
        <v>2088</v>
      </c>
      <c r="D73" s="14">
        <f t="shared" si="7"/>
        <v>98</v>
      </c>
      <c r="E73" s="111">
        <f>FV('1. Data Input'!$C$31/'1. Data Input'!$C$32,B73*'1. Data Input'!$C$32,-'1. Data Input'!$C$34,-'1. Data Input'!$C$30,0)</f>
        <v>43277521.101873308</v>
      </c>
      <c r="F73" s="111">
        <f>IF(C73&lt;='1. Data Input'!$C$7,FV('1. Data Input'!$C$31/'1. Data Input'!$C$32,B73*'1. Data Input'!$C$32,-'1. Data Input'!$C$34,-'1. Data Input'!$C$30,0),VLOOKUP('1. Data Input'!$C$7,'2. Investing Projections'!C:G,3,FALSE)+FV('1. Data Input'!$C$38/'1. Data Input'!$C$39,B73*'1. Data Input'!$C$39,-'1. Data Input'!$C$41,-'1. Data Input'!$C$37,0))</f>
        <v>2563110.6060306965</v>
      </c>
      <c r="G73" s="112">
        <f>('1. Data Input'!$C$13*E73)</f>
        <v>1731100.8440749324</v>
      </c>
      <c r="H73" s="16">
        <f t="shared" si="5"/>
        <v>144250</v>
      </c>
      <c r="I73" s="15" t="str">
        <f>IF(((E73*('1. Data Input'!$C$13)))&gt;'1. Data Input'!$C$10,"Yes","No")</f>
        <v>Yes</v>
      </c>
      <c r="J73" s="159">
        <f>IF(AND(J71&lt;1,J72&gt;1,),"error",(IF(J72&gt;0,((J72)-('1. Data Input'!$C$10*(1+'1. Data Input'!$C$26))),(IF('1. Data Input'!$C$7=C73,(VLOOKUP('1. Data Input'!$C$7,C:G,3)-(IF($C73=('1. Data Input'!$C$7),'1. Data Input'!$C$10,0))),0)))))+(J72*0)</f>
        <v>0</v>
      </c>
      <c r="K73" s="110">
        <f>IF(AND(K71&lt;1,K72&gt;1,),"error",(IF(K72&gt;0,((K72)-('1. Data Input'!$C$10*(1+'1. Data Input'!$C$26)))*(1+'1. Data Input'!$C$38),(IF('1. Data Input'!$C$7=C73,(VLOOKUP('1. Data Input'!$C$7,C:E,3)-(IF($C73=('1. Data Input'!$C$7),'1. Data Input'!$C$10,0))),0)))))</f>
        <v>0</v>
      </c>
      <c r="L73" s="110">
        <f>IF(AND(L71&lt;1,L72&gt;1,),"error",(IF(L72&gt;0,(('1. Data Input'!$C$41*'1. Data Input'!$C$39+(L72)-('1. Data Input'!$C$10*(1+'1. Data Input'!$C$26))))*(1+'1. Data Input'!$C$38),(IF('1. Data Input'!$C$7=C73,(VLOOKUP('1. Data Input'!$C$7,C:G,4)-(IF($C73=('1. Data Input'!$C$7),'1. Data Input'!$C$10,0))),0)))))</f>
        <v>267556.64481885207</v>
      </c>
    </row>
    <row r="74" spans="1:12" s="24" customFormat="1">
      <c r="A74" s="155" t="str">
        <f t="shared" ca="1" si="4"/>
        <v/>
      </c>
      <c r="B74" s="14">
        <v>69</v>
      </c>
      <c r="C74" s="14">
        <f t="shared" si="6"/>
        <v>2089</v>
      </c>
      <c r="D74" s="14">
        <f t="shared" si="7"/>
        <v>99</v>
      </c>
      <c r="E74" s="111">
        <f>FV('1. Data Input'!$C$31/'1. Data Input'!$C$32,B74*'1. Data Input'!$C$32,-'1. Data Input'!$C$34,-'1. Data Input'!$C$30,0)</f>
        <v>45993042.265254863</v>
      </c>
      <c r="F74" s="111">
        <f>IF(C74&lt;='1. Data Input'!$C$7,FV('1. Data Input'!$C$31/'1. Data Input'!$C$32,B74*'1. Data Input'!$C$32,-'1. Data Input'!$C$34,-'1. Data Input'!$C$30,0),VLOOKUP('1. Data Input'!$C$7,'2. Investing Projections'!C:G,3,FALSE)+FV('1. Data Input'!$C$38/'1. Data Input'!$C$39,B74*'1. Data Input'!$C$39,-'1. Data Input'!$C$41,-'1. Data Input'!$C$37,0))</f>
        <v>2614441.5557480101</v>
      </c>
      <c r="G74" s="112">
        <f>('1. Data Input'!$C$13*E74)</f>
        <v>1839721.6906101946</v>
      </c>
      <c r="H74" s="16">
        <f t="shared" si="5"/>
        <v>153310</v>
      </c>
      <c r="I74" s="15" t="str">
        <f>IF(((E74*('1. Data Input'!$C$13)))&gt;'1. Data Input'!$C$10,"Yes","No")</f>
        <v>Yes</v>
      </c>
      <c r="J74" s="159">
        <f>IF(AND(J72&lt;1,J73&gt;1,),"error",(IF(J73&gt;0,((J73)-('1. Data Input'!$C$10*(1+'1. Data Input'!$C$26))),(IF('1. Data Input'!$C$7=C74,(VLOOKUP('1. Data Input'!$C$7,C:G,3)-(IF($C74=('1. Data Input'!$C$7),'1. Data Input'!$C$10,0))),0)))))+(J73*0)</f>
        <v>0</v>
      </c>
      <c r="K74" s="110">
        <f>IF(AND(K72&lt;1,K73&gt;1,),"error",(IF(K73&gt;0,((K73)-('1. Data Input'!$C$10*(1+'1. Data Input'!$C$26)))*(1+'1. Data Input'!$C$38),(IF('1. Data Input'!$C$7=C74,(VLOOKUP('1. Data Input'!$C$7,C:E,3)-(IF($C74=('1. Data Input'!$C$7),'1. Data Input'!$C$10,0))),0)))))</f>
        <v>0</v>
      </c>
      <c r="L74" s="110">
        <f>IF(AND(L72&lt;1,L73&gt;1,),"error",(IF(L73&gt;0,(('1. Data Input'!$C$41*'1. Data Input'!$C$39+(L73)-('1. Data Input'!$C$10*(1+'1. Data Input'!$C$26))))*(1+'1. Data Input'!$C$38),(IF('1. Data Input'!$C$7=C74,(VLOOKUP('1. Data Input'!$C$7,C:G,4)-(IF($C74=('1. Data Input'!$C$7),'1. Data Input'!$C$10,0))),0)))))</f>
        <v>237758.65416341764</v>
      </c>
    </row>
    <row r="75" spans="1:12" s="24" customFormat="1">
      <c r="A75" s="155" t="str">
        <f t="shared" ca="1" si="4"/>
        <v/>
      </c>
      <c r="B75" s="14">
        <v>70</v>
      </c>
      <c r="C75" s="14">
        <f t="shared" si="6"/>
        <v>2090</v>
      </c>
      <c r="D75" s="14">
        <f t="shared" si="7"/>
        <v>100</v>
      </c>
      <c r="E75" s="111">
        <f>FV('1. Data Input'!$C$31/'1. Data Input'!$C$32,B75*'1. Data Input'!$C$32,-'1. Data Input'!$C$34,-'1. Data Input'!$C$30,0)</f>
        <v>48876050.832065515</v>
      </c>
      <c r="F75" s="111">
        <f>IF(C75&lt;='1. Data Input'!$C$7,FV('1. Data Input'!$C$31/'1. Data Input'!$C$32,B75*'1. Data Input'!$C$32,-'1. Data Input'!$C$34,-'1. Data Input'!$C$30,0),VLOOKUP('1. Data Input'!$C$7,'2. Investing Projections'!C:G,3,FALSE)+FV('1. Data Input'!$C$38/'1. Data Input'!$C$39,B75*'1. Data Input'!$C$39,-'1. Data Input'!$C$41,-'1. Data Input'!$C$37,0))</f>
        <v>2667333.7854202548</v>
      </c>
      <c r="G75" s="112">
        <f>('1. Data Input'!$C$13*E75)</f>
        <v>1955042.0332826206</v>
      </c>
      <c r="H75" s="16">
        <f t="shared" si="5"/>
        <v>162920</v>
      </c>
      <c r="I75" s="15" t="str">
        <f>IF(((E75*('1. Data Input'!$C$13)))&gt;'1. Data Input'!$C$10,"Yes","No")</f>
        <v>Yes</v>
      </c>
      <c r="J75" s="159">
        <f>IF(AND(J73&lt;1,J74&gt;1,),"error",(IF(J74&gt;0,((J74)-('1. Data Input'!$C$10*(1+'1. Data Input'!$C$26))),(IF('1. Data Input'!$C$7=C75,(VLOOKUP('1. Data Input'!$C$7,C:G,3)-(IF($C75=('1. Data Input'!$C$7),'1. Data Input'!$C$10,0))),0)))))+(J74*0)</f>
        <v>0</v>
      </c>
      <c r="K75" s="110">
        <f>IF(AND(K73&lt;1,K74&gt;1,),"error",(IF(K74&gt;0,((K74)-('1. Data Input'!$C$10*(1+'1. Data Input'!$C$26)))*(1+'1. Data Input'!$C$38),(IF('1. Data Input'!$C$7=C75,(VLOOKUP('1. Data Input'!$C$7,C:E,3)-(IF($C75=('1. Data Input'!$C$7),'1. Data Input'!$C$10,0))),0)))))</f>
        <v>0</v>
      </c>
      <c r="L75" s="110">
        <f>IF(AND(L73&lt;1,L74&gt;1,),"error",(IF(L74&gt;0,(('1. Data Input'!$C$41*'1. Data Input'!$C$39+(L74)-('1. Data Input'!$C$10*(1+'1. Data Input'!$C$26))))*(1+'1. Data Input'!$C$38),(IF('1. Data Input'!$C$7=C75,(VLOOKUP('1. Data Input'!$C$7,C:G,4)-(IF($C75=('1. Data Input'!$C$7),'1. Data Input'!$C$10,0))),0)))))</f>
        <v>207066.72378832017</v>
      </c>
    </row>
    <row r="76" spans="1:12" s="24" customFormat="1">
      <c r="A76" s="155" t="str">
        <f t="shared" ca="1" si="4"/>
        <v/>
      </c>
      <c r="B76" s="14">
        <v>71</v>
      </c>
      <c r="C76" s="14">
        <f t="shared" si="6"/>
        <v>2091</v>
      </c>
      <c r="D76" s="14">
        <f t="shared" si="7"/>
        <v>101</v>
      </c>
      <c r="E76" s="111">
        <f>FV('1. Data Input'!$C$31/'1. Data Input'!$C$32,B76*'1. Data Input'!$C$32,-'1. Data Input'!$C$34,-'1. Data Input'!$C$30,0)</f>
        <v>51936877.058863647</v>
      </c>
      <c r="F76" s="111">
        <f>IF(C76&lt;='1. Data Input'!$C$7,FV('1. Data Input'!$C$31/'1. Data Input'!$C$32,B76*'1. Data Input'!$C$32,-'1. Data Input'!$C$34,-'1. Data Input'!$C$30,0),VLOOKUP('1. Data Input'!$C$7,'2. Investing Projections'!C:G,3,FALSE)+FV('1. Data Input'!$C$38/'1. Data Input'!$C$39,B76*'1. Data Input'!$C$39,-'1. Data Input'!$C$41,-'1. Data Input'!$C$37,0))</f>
        <v>2721834.7828712706</v>
      </c>
      <c r="G76" s="112">
        <f>('1. Data Input'!$C$13*E76)</f>
        <v>2077475.0823545458</v>
      </c>
      <c r="H76" s="16">
        <f t="shared" si="5"/>
        <v>173120</v>
      </c>
      <c r="I76" s="15" t="str">
        <f>IF(((E76*('1. Data Input'!$C$13)))&gt;'1. Data Input'!$C$10,"Yes","No")</f>
        <v>Yes</v>
      </c>
      <c r="J76" s="159">
        <f>IF(AND(J74&lt;1,J75&gt;1,),"error",(IF(J75&gt;0,((J75)-('1. Data Input'!$C$10*(1+'1. Data Input'!$C$26))),(IF('1. Data Input'!$C$7=C76,(VLOOKUP('1. Data Input'!$C$7,C:G,3)-(IF($C76=('1. Data Input'!$C$7),'1. Data Input'!$C$10,0))),0)))))+(J75*0)</f>
        <v>0</v>
      </c>
      <c r="K76" s="110">
        <f>IF(AND(K74&lt;1,K75&gt;1,),"error",(IF(K75&gt;0,((K75)-('1. Data Input'!$C$10*(1+'1. Data Input'!$C$26)))*(1+'1. Data Input'!$C$38),(IF('1. Data Input'!$C$7=C76,(VLOOKUP('1. Data Input'!$C$7,C:E,3)-(IF($C76=('1. Data Input'!$C$7),'1. Data Input'!$C$10,0))),0)))))</f>
        <v>0</v>
      </c>
      <c r="L76" s="110">
        <f>IF(AND(L74&lt;1,L75&gt;1,),"error",(IF(L75&gt;0,(('1. Data Input'!$C$41*'1. Data Input'!$C$39+(L75)-('1. Data Input'!$C$10*(1+'1. Data Input'!$C$26))))*(1+'1. Data Input'!$C$38),(IF('1. Data Input'!$C$7=C76,(VLOOKUP('1. Data Input'!$C$7,C:G,4)-(IF($C76=('1. Data Input'!$C$7),'1. Data Input'!$C$10,0))),0)))))</f>
        <v>175454.03550196977</v>
      </c>
    </row>
    <row r="77" spans="1:12">
      <c r="A77" s="155" t="str">
        <f t="shared" ca="1" si="4"/>
        <v/>
      </c>
      <c r="B77" s="14">
        <v>72</v>
      </c>
      <c r="C77" s="14">
        <f t="shared" si="6"/>
        <v>2092</v>
      </c>
      <c r="D77" s="14">
        <f t="shared" si="7"/>
        <v>102</v>
      </c>
      <c r="E77" s="111">
        <f>FV('1. Data Input'!$C$31/'1. Data Input'!$C$32,B77*'1. Data Input'!$C$32,-'1. Data Input'!$C$34,-'1. Data Input'!$C$30,0)</f>
        <v>55186488.349828146</v>
      </c>
      <c r="F77" s="111">
        <f>IF(C77&lt;='1. Data Input'!$C$7,FV('1. Data Input'!$C$31/'1. Data Input'!$C$32,B77*'1. Data Input'!$C$32,-'1. Data Input'!$C$34,-'1. Data Input'!$C$30,0),VLOOKUP('1. Data Input'!$C$7,'2. Investing Projections'!C:G,3,FALSE)+FV('1. Data Input'!$C$38/'1. Data Input'!$C$39,B77*'1. Data Input'!$C$39,-'1. Data Input'!$C$41,-'1. Data Input'!$C$37,0))</f>
        <v>2777993.4803124988</v>
      </c>
      <c r="G77" s="112">
        <f>('1. Data Input'!$C$13*E77)</f>
        <v>2207459.5339931259</v>
      </c>
      <c r="H77" s="16">
        <f t="shared" si="5"/>
        <v>183950</v>
      </c>
      <c r="I77" s="15" t="str">
        <f>IF(((E77*('1. Data Input'!$C$13)))&gt;'1. Data Input'!$C$10,"Yes","No")</f>
        <v>Yes</v>
      </c>
      <c r="J77" s="159">
        <f>IF(AND(J75&lt;1,J76&gt;1,),"error",(IF(J76&gt;0,((J76)-('1. Data Input'!$C$10*(1+'1. Data Input'!$C$26))),(IF('1. Data Input'!$C$7=C77,(VLOOKUP('1. Data Input'!$C$7,C:G,3)-(IF($C77=('1. Data Input'!$C$7),'1. Data Input'!$C$10,0))),0)))))+(J76*0)</f>
        <v>0</v>
      </c>
      <c r="K77" s="110">
        <f>IF(AND(K75&lt;1,K76&gt;1,),"error",(IF(K76&gt;0,((K76)-('1. Data Input'!$C$10*(1+'1. Data Input'!$C$26)))*(1+'1. Data Input'!$C$38),(IF('1. Data Input'!$C$7=C77,(VLOOKUP('1. Data Input'!$C$7,C:E,3)-(IF($C77=('1. Data Input'!$C$7),'1. Data Input'!$C$10,0))),0)))))</f>
        <v>0</v>
      </c>
      <c r="L77" s="110">
        <f>IF(AND(L75&lt;1,L76&gt;1,),"error",(IF(L76&gt;0,(('1. Data Input'!$C$41*'1. Data Input'!$C$39+(L76)-('1. Data Input'!$C$10*(1+'1. Data Input'!$C$26))))*(1+'1. Data Input'!$C$38),(IF('1. Data Input'!$C$7=C77,(VLOOKUP('1. Data Input'!$C$7,C:G,4)-(IF($C77=('1. Data Input'!$C$7),'1. Data Input'!$C$10,0))),0)))))</f>
        <v>142892.96656702887</v>
      </c>
    </row>
    <row r="78" spans="1:12" s="24" customFormat="1">
      <c r="A78" s="155" t="str">
        <f t="shared" ca="1" si="4"/>
        <v/>
      </c>
      <c r="B78" s="14">
        <v>73</v>
      </c>
      <c r="C78" s="14">
        <f t="shared" si="6"/>
        <v>2093</v>
      </c>
      <c r="D78" s="14">
        <f t="shared" si="7"/>
        <v>103</v>
      </c>
      <c r="E78" s="111">
        <f>FV('1. Data Input'!$C$31/'1. Data Input'!$C$32,B78*'1. Data Input'!$C$32,-'1. Data Input'!$C$34,-'1. Data Input'!$C$30,0)</f>
        <v>58636528.554629512</v>
      </c>
      <c r="F78" s="111">
        <f>IF(C78&lt;='1. Data Input'!$C$7,FV('1. Data Input'!$C$31/'1. Data Input'!$C$32,B78*'1. Data Input'!$C$32,-'1. Data Input'!$C$34,-'1. Data Input'!$C$30,0),VLOOKUP('1. Data Input'!$C$7,'2. Investing Projections'!C:G,3,FALSE)+FV('1. Data Input'!$C$38/'1. Data Input'!$C$39,B78*'1. Data Input'!$C$39,-'1. Data Input'!$C$41,-'1. Data Input'!$C$37,0))</f>
        <v>2835860.2982754186</v>
      </c>
      <c r="G78" s="112">
        <f>('1. Data Input'!$C$13*E78)</f>
        <v>2345461.1421851804</v>
      </c>
      <c r="H78" s="16">
        <f t="shared" si="5"/>
        <v>195450</v>
      </c>
      <c r="I78" s="15" t="str">
        <f>IF(((E78*('1. Data Input'!$C$13)))&gt;'1. Data Input'!$C$10,"Yes","No")</f>
        <v>Yes</v>
      </c>
      <c r="J78" s="159">
        <f>IF(AND(J76&lt;1,J77&gt;1,),"error",(IF(J77&gt;0,((J77)-('1. Data Input'!$C$10*(1+'1. Data Input'!$C$26))),(IF('1. Data Input'!$C$7=C78,(VLOOKUP('1. Data Input'!$C$7,C:G,3)-(IF($C78=('1. Data Input'!$C$7),'1. Data Input'!$C$10,0))),0)))))+(J77*0)</f>
        <v>0</v>
      </c>
      <c r="K78" s="110">
        <f>IF(AND(K76&lt;1,K77&gt;1,),"error",(IF(K77&gt;0,((K77)-('1. Data Input'!$C$10*(1+'1. Data Input'!$C$26)))*(1+'1. Data Input'!$C$38),(IF('1. Data Input'!$C$7=C78,(VLOOKUP('1. Data Input'!$C$7,C:E,3)-(IF($C78=('1. Data Input'!$C$7),'1. Data Input'!$C$10,0))),0)))))</f>
        <v>0</v>
      </c>
      <c r="L78" s="110">
        <f>IF(AND(L76&lt;1,L77&gt;1,),"error",(IF(L77&gt;0,(('1. Data Input'!$C$41*'1. Data Input'!$C$39+(L77)-('1. Data Input'!$C$10*(1+'1. Data Input'!$C$26))))*(1+'1. Data Input'!$C$38),(IF('1. Data Input'!$C$7=C78,(VLOOKUP('1. Data Input'!$C$7,C:G,4)-(IF($C78=('1. Data Input'!$C$7),'1. Data Input'!$C$10,0))),0)))))</f>
        <v>109355.06556403973</v>
      </c>
    </row>
    <row r="79" spans="1:12" s="24" customFormat="1">
      <c r="A79" s="155" t="str">
        <f t="shared" ca="1" si="4"/>
        <v/>
      </c>
      <c r="B79" s="14">
        <v>74</v>
      </c>
      <c r="C79" s="14">
        <f t="shared" si="6"/>
        <v>2094</v>
      </c>
      <c r="D79" s="14">
        <f t="shared" si="7"/>
        <v>104</v>
      </c>
      <c r="E79" s="111">
        <f>FV('1. Data Input'!$C$31/'1. Data Input'!$C$32,B79*'1. Data Input'!$C$32,-'1. Data Input'!$C$34,-'1. Data Input'!$C$30,0)</f>
        <v>62299359.690107591</v>
      </c>
      <c r="F79" s="111">
        <f>IF(C79&lt;='1. Data Input'!$C$7,FV('1. Data Input'!$C$31/'1. Data Input'!$C$32,B79*'1. Data Input'!$C$32,-'1. Data Input'!$C$34,-'1. Data Input'!$C$30,0),VLOOKUP('1. Data Input'!$C$7,'2. Investing Projections'!C:G,3,FALSE)+FV('1. Data Input'!$C$38/'1. Data Input'!$C$39,B79*'1. Data Input'!$C$39,-'1. Data Input'!$C$41,-'1. Data Input'!$C$37,0))</f>
        <v>2895487.1908802195</v>
      </c>
      <c r="G79" s="112">
        <f>('1. Data Input'!$C$13*E79)</f>
        <v>2491974.3876043037</v>
      </c>
      <c r="H79" s="16">
        <f t="shared" ref="H79:H95" si="8">ROUNDDOWN(G79/12,-1)</f>
        <v>207660</v>
      </c>
      <c r="I79" s="15" t="str">
        <f>IF(((E79*('1. Data Input'!$C$13)))&gt;'1. Data Input'!$C$10,"Yes","No")</f>
        <v>Yes</v>
      </c>
      <c r="J79" s="159">
        <f>IF(AND(J77&lt;1,J78&gt;1,),"error",(IF(J78&gt;0,((J78)-('1. Data Input'!$C$10*(1+'1. Data Input'!$C$26))),(IF('1. Data Input'!$C$7=C79,(VLOOKUP('1. Data Input'!$C$7,C:G,3)-(IF($C79=('1. Data Input'!$C$7),'1. Data Input'!$C$10,0))),0)))))+(J78*0)</f>
        <v>0</v>
      </c>
      <c r="K79" s="110">
        <f>IF(AND(K77&lt;1,K78&gt;1,),"error",(IF(K78&gt;0,((K78)-('1. Data Input'!$C$10*(1+'1. Data Input'!$C$26)))*(1+'1. Data Input'!$C$38),(IF('1. Data Input'!$C$7=C79,(VLOOKUP('1. Data Input'!$C$7,C:E,3)-(IF($C79=('1. Data Input'!$C$7),'1. Data Input'!$C$10,0))),0)))))</f>
        <v>0</v>
      </c>
      <c r="L79" s="110">
        <f>IF(AND(L77&lt;1,L78&gt;1,),"error",(IF(L78&gt;0,(('1. Data Input'!$C$41*'1. Data Input'!$C$39+(L78)-('1. Data Input'!$C$10*(1+'1. Data Input'!$C$26))))*(1+'1. Data Input'!$C$38),(IF('1. Data Input'!$C$7=C79,(VLOOKUP('1. Data Input'!$C$7,C:G,4)-(IF($C79=('1. Data Input'!$C$7),'1. Data Input'!$C$10,0))),0)))))</f>
        <v>74811.027530960928</v>
      </c>
    </row>
    <row r="80" spans="1:12" s="24" customFormat="1">
      <c r="A80" s="155" t="str">
        <f t="shared" ca="1" si="4"/>
        <v/>
      </c>
      <c r="B80" s="14">
        <v>75</v>
      </c>
      <c r="C80" s="14">
        <f t="shared" si="6"/>
        <v>2095</v>
      </c>
      <c r="D80" s="14">
        <f t="shared" si="7"/>
        <v>105</v>
      </c>
      <c r="E80" s="111">
        <f>FV('1. Data Input'!$C$31/'1. Data Input'!$C$32,B80*'1. Data Input'!$C$32,-'1. Data Input'!$C$34,-'1. Data Input'!$C$30,0)</f>
        <v>66188106.235251069</v>
      </c>
      <c r="F80" s="111">
        <f>IF(C80&lt;='1. Data Input'!$C$7,FV('1. Data Input'!$C$31/'1. Data Input'!$C$32,B80*'1. Data Input'!$C$32,-'1. Data Input'!$C$34,-'1. Data Input'!$C$30,0),VLOOKUP('1. Data Input'!$C$7,'2. Investing Projections'!C:G,3,FALSE)+FV('1. Data Input'!$C$38/'1. Data Input'!$C$39,B80*'1. Data Input'!$C$39,-'1. Data Input'!$C$41,-'1. Data Input'!$C$37,0))</f>
        <v>2956927.6924813753</v>
      </c>
      <c r="G80" s="112">
        <f>('1. Data Input'!$C$13*E80)</f>
        <v>2647524.249410043</v>
      </c>
      <c r="H80" s="16">
        <f t="shared" si="8"/>
        <v>220620</v>
      </c>
      <c r="I80" s="15" t="str">
        <f>IF(((E80*('1. Data Input'!$C$13)))&gt;'1. Data Input'!$C$10,"Yes","No")</f>
        <v>Yes</v>
      </c>
      <c r="J80" s="159">
        <f>IF(AND(J78&lt;1,J79&gt;1,),"error",(IF(J79&gt;0,((J79)-('1. Data Input'!$C$10*(1+'1. Data Input'!$C$26))),(IF('1. Data Input'!$C$7=C80,(VLOOKUP('1. Data Input'!$C$7,C:G,3)-(IF($C80=('1. Data Input'!$C$7),'1. Data Input'!$C$10,0))),0)))))+(J79*0)</f>
        <v>0</v>
      </c>
      <c r="K80" s="110">
        <f>IF(AND(K78&lt;1,K79&gt;1,),"error",(IF(K79&gt;0,((K79)-('1. Data Input'!$C$10*(1+'1. Data Input'!$C$26)))*(1+'1. Data Input'!$C$38),(IF('1. Data Input'!$C$7=C80,(VLOOKUP('1. Data Input'!$C$7,C:E,3)-(IF($C80=('1. Data Input'!$C$7),'1. Data Input'!$C$10,0))),0)))))</f>
        <v>0</v>
      </c>
      <c r="L80" s="110">
        <f>IF(AND(L78&lt;1,L79&gt;1,),"error",(IF(L79&gt;0,(('1. Data Input'!$C$41*'1. Data Input'!$C$39+(L79)-('1. Data Input'!$C$10*(1+'1. Data Input'!$C$26))))*(1+'1. Data Input'!$C$38),(IF('1. Data Input'!$C$7=C80,(VLOOKUP('1. Data Input'!$C$7,C:G,4)-(IF($C80=('1. Data Input'!$C$7),'1. Data Input'!$C$10,0))),0)))))</f>
        <v>39230.668356889757</v>
      </c>
    </row>
    <row r="81" spans="1:12" s="24" customFormat="1">
      <c r="A81" s="155" t="str">
        <f t="shared" ca="1" si="4"/>
        <v/>
      </c>
      <c r="B81" s="14">
        <v>76</v>
      </c>
      <c r="C81" s="14">
        <f t="shared" si="6"/>
        <v>2096</v>
      </c>
      <c r="D81" s="14">
        <f t="shared" si="7"/>
        <v>106</v>
      </c>
      <c r="E81" s="111">
        <f>FV('1. Data Input'!$C$31/'1. Data Input'!$C$32,B81*'1. Data Input'!$C$32,-'1. Data Input'!$C$34,-'1. Data Input'!$C$30,0)</f>
        <v>70316702.158194646</v>
      </c>
      <c r="F81" s="111">
        <f>IF(C81&lt;='1. Data Input'!$C$7,FV('1. Data Input'!$C$31/'1. Data Input'!$C$32,B81*'1. Data Input'!$C$32,-'1. Data Input'!$C$34,-'1. Data Input'!$C$30,0),VLOOKUP('1. Data Input'!$C$7,'2. Investing Projections'!C:G,3,FALSE)+FV('1. Data Input'!$C$38/'1. Data Input'!$C$39,B81*'1. Data Input'!$C$39,-'1. Data Input'!$C$41,-'1. Data Input'!$C$37,0))</f>
        <v>3020236.9657319756</v>
      </c>
      <c r="G81" s="112">
        <f>('1. Data Input'!$C$13*E81)</f>
        <v>2812668.0863277861</v>
      </c>
      <c r="H81" s="16">
        <f t="shared" si="8"/>
        <v>234380</v>
      </c>
      <c r="I81" s="15" t="str">
        <f>IF(((E81*('1. Data Input'!$C$13)))&gt;'1. Data Input'!$C$10,"Yes","No")</f>
        <v>Yes</v>
      </c>
      <c r="J81" s="159">
        <f>IF(AND(J79&lt;1,J80&gt;1,),"error",(IF(J80&gt;0,((J80)-('1. Data Input'!$C$10*(1+'1. Data Input'!$C$26))),(IF('1. Data Input'!$C$7=C81,(VLOOKUP('1. Data Input'!$C$7,C:G,3)-(IF($C81=('1. Data Input'!$C$7),'1. Data Input'!$C$10,0))),0)))))+(J80*0)</f>
        <v>0</v>
      </c>
      <c r="K81" s="110">
        <f>IF(AND(K79&lt;1,K80&gt;1,),"error",(IF(K80&gt;0,((K80)-('1. Data Input'!$C$10*(1+'1. Data Input'!$C$26)))*(1+'1. Data Input'!$C$38),(IF('1. Data Input'!$C$7=C81,(VLOOKUP('1. Data Input'!$C$7,C:E,3)-(IF($C81=('1. Data Input'!$C$7),'1. Data Input'!$C$10,0))),0)))))</f>
        <v>0</v>
      </c>
      <c r="L81" s="110">
        <f>IF(AND(L79&lt;1,L80&gt;1,),"error",(IF(L80&gt;0,(('1. Data Input'!$C$41*'1. Data Input'!$C$39+(L80)-('1. Data Input'!$C$10*(1+'1. Data Input'!$C$26))))*(1+'1. Data Input'!$C$38),(IF('1. Data Input'!$C$7=C81,(VLOOKUP('1. Data Input'!$C$7,C:G,4)-(IF($C81=('1. Data Input'!$C$7),'1. Data Input'!$C$10,0))),0)))))</f>
        <v>2582.8984075964499</v>
      </c>
    </row>
    <row r="82" spans="1:12">
      <c r="A82" s="155" t="str">
        <f t="shared" ca="1" si="4"/>
        <v/>
      </c>
      <c r="B82" s="14">
        <v>77</v>
      </c>
      <c r="C82" s="14">
        <f t="shared" si="6"/>
        <v>2097</v>
      </c>
      <c r="D82" s="14">
        <f t="shared" si="7"/>
        <v>107</v>
      </c>
      <c r="E82" s="111">
        <f>FV('1. Data Input'!$C$31/'1. Data Input'!$C$32,B82*'1. Data Input'!$C$32,-'1. Data Input'!$C$34,-'1. Data Input'!$C$30,0)</f>
        <v>74699940.843738064</v>
      </c>
      <c r="F82" s="111">
        <f>IF(C82&lt;='1. Data Input'!$C$7,FV('1. Data Input'!$C$31/'1. Data Input'!$C$32,B82*'1. Data Input'!$C$32,-'1. Data Input'!$C$34,-'1. Data Input'!$C$30,0),VLOOKUP('1. Data Input'!$C$7,'2. Investing Projections'!C:G,3,FALSE)+FV('1. Data Input'!$C$38/'1. Data Input'!$C$39,B82*'1. Data Input'!$C$39,-'1. Data Input'!$C$41,-'1. Data Input'!$C$37,0))</f>
        <v>3085471.8511099913</v>
      </c>
      <c r="G82" s="112">
        <f>('1. Data Input'!$C$13*E82)</f>
        <v>2987997.6337495227</v>
      </c>
      <c r="H82" s="16">
        <f t="shared" si="8"/>
        <v>248990</v>
      </c>
      <c r="I82" s="15" t="str">
        <f>IF(((E82*('1. Data Input'!$C$13)))&gt;'1. Data Input'!$C$10,"Yes","No")</f>
        <v>Yes</v>
      </c>
      <c r="J82" s="159">
        <f>IF(AND(J80&lt;1,J81&gt;1,),"error",(IF(J81&gt;0,((J81)-('1. Data Input'!$C$10*(1+'1. Data Input'!$C$26))),(IF('1. Data Input'!$C$7=C82,(VLOOKUP('1. Data Input'!$C$7,C:G,3)-(IF($C82=('1. Data Input'!$C$7),'1. Data Input'!$C$10,0))),0)))))+(J81*0)</f>
        <v>0</v>
      </c>
      <c r="K82" s="110">
        <f>IF(AND(K80&lt;1,K81&gt;1,),"error",(IF(K81&gt;0,((K81)-('1. Data Input'!$C$10*(1+'1. Data Input'!$C$26)))*(1+'1. Data Input'!$C$38),(IF('1. Data Input'!$C$7=C82,(VLOOKUP('1. Data Input'!$C$7,C:E,3)-(IF($C82=('1. Data Input'!$C$7),'1. Data Input'!$C$10,0))),0)))))</f>
        <v>0</v>
      </c>
      <c r="L82" s="110">
        <f>IF(AND(L80&lt;1,L81&gt;1,),"error",(IF(L81&gt;0,(('1. Data Input'!$C$41*'1. Data Input'!$C$39+(L81)-('1. Data Input'!$C$10*(1+'1. Data Input'!$C$26))))*(1+'1. Data Input'!$C$38),(IF('1. Data Input'!$C$7=C82,(VLOOKUP('1. Data Input'!$C$7,C:G,4)-(IF($C82=('1. Data Input'!$C$7),'1. Data Input'!$C$10,0))),0)))))</f>
        <v>-35164.304640175651</v>
      </c>
    </row>
    <row r="83" spans="1:12">
      <c r="A83" s="155" t="str">
        <f t="shared" ca="1" si="4"/>
        <v/>
      </c>
      <c r="B83" s="14">
        <v>78</v>
      </c>
      <c r="C83" s="14">
        <f t="shared" si="6"/>
        <v>2098</v>
      </c>
      <c r="D83" s="14">
        <f t="shared" si="7"/>
        <v>108</v>
      </c>
      <c r="E83" s="111">
        <f>FV('1. Data Input'!$C$31/'1. Data Input'!$C$32,B83*'1. Data Input'!$C$32,-'1. Data Input'!$C$34,-'1. Data Input'!$C$30,0)</f>
        <v>79353528.100285619</v>
      </c>
      <c r="F83" s="111">
        <f>IF(C83&lt;='1. Data Input'!$C$7,FV('1. Data Input'!$C$31/'1. Data Input'!$C$32,B83*'1. Data Input'!$C$32,-'1. Data Input'!$C$34,-'1. Data Input'!$C$30,0),VLOOKUP('1. Data Input'!$C$7,'2. Investing Projections'!C:G,3,FALSE)+FV('1. Data Input'!$C$38/'1. Data Input'!$C$39,B83*'1. Data Input'!$C$39,-'1. Data Input'!$C$41,-'1. Data Input'!$C$37,0))</f>
        <v>3152690.9179509231</v>
      </c>
      <c r="G83" s="112">
        <f>('1. Data Input'!$C$13*E83)</f>
        <v>3174141.1240114248</v>
      </c>
      <c r="H83" s="16">
        <f t="shared" si="8"/>
        <v>264510</v>
      </c>
      <c r="I83" s="15" t="str">
        <f>IF(((E83*('1. Data Input'!$C$13)))&gt;'1. Data Input'!$C$10,"Yes","No")</f>
        <v>Yes</v>
      </c>
      <c r="J83" s="159">
        <f>IF(AND(J81&lt;1,J82&gt;1,),"error",(IF(J82&gt;0,((J82)-('1. Data Input'!$C$10*(1+'1. Data Input'!$C$26))),(IF('1. Data Input'!$C$7=C83,(VLOOKUP('1. Data Input'!$C$7,C:G,3)-(IF($C83=('1. Data Input'!$C$7),'1. Data Input'!$C$10,0))),0)))))+(J82*0)</f>
        <v>0</v>
      </c>
      <c r="K83" s="110">
        <f>IF(AND(K81&lt;1,K82&gt;1,),"error",(IF(K82&gt;0,((K82)-('1. Data Input'!$C$10*(1+'1. Data Input'!$C$26)))*(1+'1. Data Input'!$C$38),(IF('1. Data Input'!$C$7=C83,(VLOOKUP('1. Data Input'!$C$7,C:E,3)-(IF($C83=('1. Data Input'!$C$7),'1. Data Input'!$C$10,0))),0)))))</f>
        <v>0</v>
      </c>
      <c r="L83" s="110">
        <f>IF(AND(L81&lt;1,L82&gt;1,),"error",(IF(L82&gt;0,(('1. Data Input'!$C$41*'1. Data Input'!$C$39+(L82)-('1. Data Input'!$C$10*(1+'1. Data Input'!$C$26))))*(1+'1. Data Input'!$C$38),(IF('1. Data Input'!$C$7=C83,(VLOOKUP('1. Data Input'!$C$7,C:G,4)-(IF($C83=('1. Data Input'!$C$7),'1. Data Input'!$C$10,0))),0)))))</f>
        <v>0</v>
      </c>
    </row>
    <row r="84" spans="1:12">
      <c r="A84" s="155" t="str">
        <f t="shared" ca="1" si="4"/>
        <v/>
      </c>
      <c r="B84" s="14">
        <v>79</v>
      </c>
      <c r="C84" s="14">
        <f t="shared" si="6"/>
        <v>2099</v>
      </c>
      <c r="D84" s="14">
        <f t="shared" si="7"/>
        <v>109</v>
      </c>
      <c r="E84" s="111">
        <f>FV('1. Data Input'!$C$31/'1. Data Input'!$C$32,B84*'1. Data Input'!$C$32,-'1. Data Input'!$C$34,-'1. Data Input'!$C$30,0)</f>
        <v>84294138.436137512</v>
      </c>
      <c r="F84" s="111">
        <f>IF(C84&lt;='1. Data Input'!$C$7,FV('1. Data Input'!$C$31/'1. Data Input'!$C$32,B84*'1. Data Input'!$C$32,-'1. Data Input'!$C$34,-'1. Data Input'!$C$30,0),VLOOKUP('1. Data Input'!$C$7,'2. Investing Projections'!C:G,3,FALSE)+FV('1. Data Input'!$C$38/'1. Data Input'!$C$39,B84*'1. Data Input'!$C$39,-'1. Data Input'!$C$41,-'1. Data Input'!$C$37,0))</f>
        <v>3221954.517032654</v>
      </c>
      <c r="G84" s="112">
        <f>('1. Data Input'!$C$13*E84)</f>
        <v>3371765.5374455005</v>
      </c>
      <c r="H84" s="16">
        <f t="shared" si="8"/>
        <v>280980</v>
      </c>
      <c r="I84" s="15" t="str">
        <f>IF(((E84*('1. Data Input'!$C$13)))&gt;'1. Data Input'!$C$10,"Yes","No")</f>
        <v>Yes</v>
      </c>
      <c r="J84" s="159">
        <f>IF(AND(J82&lt;1,J83&gt;1,),"error",(IF(J83&gt;0,((J83)-('1. Data Input'!$C$10*(1+'1. Data Input'!$C$26))),(IF('1. Data Input'!$C$7=C84,(VLOOKUP('1. Data Input'!$C$7,C:G,3)-(IF($C84=('1. Data Input'!$C$7),'1. Data Input'!$C$10,0))),0)))))+(J83*0)</f>
        <v>0</v>
      </c>
      <c r="K84" s="110">
        <f>IF(AND(K82&lt;1,K83&gt;1,),"error",(IF(K83&gt;0,((K83)-('1. Data Input'!$C$10*(1+'1. Data Input'!$C$26)))*(1+'1. Data Input'!$C$38),(IF('1. Data Input'!$C$7=C84,(VLOOKUP('1. Data Input'!$C$7,C:E,3)-(IF($C84=('1. Data Input'!$C$7),'1. Data Input'!$C$10,0))),0)))))</f>
        <v>0</v>
      </c>
      <c r="L84" s="110">
        <f>IF(AND(L82&lt;1,L83&gt;1,),"error",(IF(L83&gt;0,(('1. Data Input'!$C$41*'1. Data Input'!$C$39+(L83)-('1. Data Input'!$C$10*(1+'1. Data Input'!$C$26))))*(1+'1. Data Input'!$C$38),(IF('1. Data Input'!$C$7=C84,(VLOOKUP('1. Data Input'!$C$7,C:G,4)-(IF($C84=('1. Data Input'!$C$7),'1. Data Input'!$C$10,0))),0)))))</f>
        <v>0</v>
      </c>
    </row>
    <row r="85" spans="1:12">
      <c r="A85" s="155" t="str">
        <f t="shared" ca="1" si="4"/>
        <v/>
      </c>
      <c r="B85" s="14">
        <v>80</v>
      </c>
      <c r="C85" s="14">
        <f t="shared" si="6"/>
        <v>2100</v>
      </c>
      <c r="D85" s="14">
        <f t="shared" si="7"/>
        <v>110</v>
      </c>
      <c r="E85" s="111">
        <f>FV('1. Data Input'!$C$31/'1. Data Input'!$C$32,B85*'1. Data Input'!$C$32,-'1. Data Input'!$C$34,-'1. Data Input'!$C$30,0)</f>
        <v>89539474.806779921</v>
      </c>
      <c r="F85" s="111">
        <f>IF(C85&lt;='1. Data Input'!$C$7,FV('1. Data Input'!$C$31/'1. Data Input'!$C$32,B85*'1. Data Input'!$C$32,-'1. Data Input'!$C$34,-'1. Data Input'!$C$30,0),VLOOKUP('1. Data Input'!$C$7,'2. Investing Projections'!C:G,3,FALSE)+FV('1. Data Input'!$C$38/'1. Data Input'!$C$39,B85*'1. Data Input'!$C$39,-'1. Data Input'!$C$41,-'1. Data Input'!$C$37,0))</f>
        <v>3293324.8347597299</v>
      </c>
      <c r="G85" s="112">
        <f>('1. Data Input'!$C$13*E85)</f>
        <v>3581578.992271197</v>
      </c>
      <c r="H85" s="16">
        <f t="shared" si="8"/>
        <v>298460</v>
      </c>
      <c r="I85" s="15" t="str">
        <f>IF(((E85*('1. Data Input'!$C$13)))&gt;'1. Data Input'!$C$10,"Yes","No")</f>
        <v>Yes</v>
      </c>
      <c r="J85" s="159">
        <f>IF(AND(J83&lt;1,J84&gt;1,),"error",(IF(J84&gt;0,((J84)-('1. Data Input'!$C$10*(1+'1. Data Input'!$C$26))),(IF('1. Data Input'!$C$7=C85,(VLOOKUP('1. Data Input'!$C$7,C:G,3)-(IF($C85=('1. Data Input'!$C$7),'1. Data Input'!$C$10,0))),0)))))+(J84*0)</f>
        <v>0</v>
      </c>
      <c r="K85" s="110">
        <f>IF(AND(K83&lt;1,K84&gt;1,),"error",(IF(K84&gt;0,((K84)-('1. Data Input'!$C$10*(1+'1. Data Input'!$C$26)))*(1+'1. Data Input'!$C$38),(IF('1. Data Input'!$C$7=C85,(VLOOKUP('1. Data Input'!$C$7,C:E,3)-(IF($C85=('1. Data Input'!$C$7),'1. Data Input'!$C$10,0))),0)))))</f>
        <v>0</v>
      </c>
      <c r="L85" s="110">
        <f>IF(AND(L83&lt;1,L84&gt;1,),"error",(IF(L84&gt;0,(('1. Data Input'!$C$41*'1. Data Input'!$C$39+(L84)-('1. Data Input'!$C$10*(1+'1. Data Input'!$C$26))))*(1+'1. Data Input'!$C$38),(IF('1. Data Input'!$C$7=C85,(VLOOKUP('1. Data Input'!$C$7,C:G,4)-(IF($C85=('1. Data Input'!$C$7),'1. Data Input'!$C$10,0))),0)))))</f>
        <v>0</v>
      </c>
    </row>
    <row r="86" spans="1:12">
      <c r="A86" s="155" t="str">
        <f t="shared" ca="1" si="4"/>
        <v/>
      </c>
      <c r="B86" s="14">
        <v>81</v>
      </c>
      <c r="C86" s="14">
        <f t="shared" si="6"/>
        <v>2101</v>
      </c>
      <c r="D86" s="14">
        <f t="shared" si="7"/>
        <v>111</v>
      </c>
      <c r="E86" s="111">
        <f>FV('1. Data Input'!$C$31/'1. Data Input'!$C$32,B86*'1. Data Input'!$C$32,-'1. Data Input'!$C$34,-'1. Data Input'!$C$30,0)</f>
        <v>95108332.047256783</v>
      </c>
      <c r="F86" s="111">
        <f>IF(C86&lt;='1. Data Input'!$C$7,FV('1. Data Input'!$C$31/'1. Data Input'!$C$32,B86*'1. Data Input'!$C$32,-'1. Data Input'!$C$34,-'1. Data Input'!$C$30,0),VLOOKUP('1. Data Input'!$C$7,'2. Investing Projections'!C:G,3,FALSE)+FV('1. Data Input'!$C$38/'1. Data Input'!$C$39,B86*'1. Data Input'!$C$39,-'1. Data Input'!$C$41,-'1. Data Input'!$C$37,0))</f>
        <v>3366865.9489956954</v>
      </c>
      <c r="G86" s="112">
        <f>('1. Data Input'!$C$13*E86)</f>
        <v>3804333.2818902712</v>
      </c>
      <c r="H86" s="16">
        <f t="shared" si="8"/>
        <v>317020</v>
      </c>
      <c r="I86" s="15" t="str">
        <f>IF(((E86*('1. Data Input'!$C$13)))&gt;'1. Data Input'!$C$10,"Yes","No")</f>
        <v>Yes</v>
      </c>
      <c r="J86" s="159">
        <f>IF(AND(J84&lt;1,J85&gt;1,),"error",(IF(J85&gt;0,((J85)-('1. Data Input'!$C$10*(1+'1. Data Input'!$C$26))),(IF('1. Data Input'!$C$7=C86,(VLOOKUP('1. Data Input'!$C$7,C:G,3)-(IF($C86=('1. Data Input'!$C$7),'1. Data Input'!$C$10,0))),0)))))+(J85*0)</f>
        <v>0</v>
      </c>
      <c r="K86" s="110">
        <f>IF(AND(K84&lt;1,K85&gt;1,),"error",(IF(K85&gt;0,((K85)-('1. Data Input'!$C$10*(1+'1. Data Input'!$C$26)))*(1+'1. Data Input'!$C$38),(IF('1. Data Input'!$C$7=C86,(VLOOKUP('1. Data Input'!$C$7,C:E,3)-(IF($C86=('1. Data Input'!$C$7),'1. Data Input'!$C$10,0))),0)))))</f>
        <v>0</v>
      </c>
      <c r="L86" s="110">
        <f>IF(AND(L84&lt;1,L85&gt;1,),"error",(IF(L85&gt;0,(('1. Data Input'!$C$41*'1. Data Input'!$C$39+(L85)-('1. Data Input'!$C$10*(1+'1. Data Input'!$C$26))))*(1+'1. Data Input'!$C$38),(IF('1. Data Input'!$C$7=C86,(VLOOKUP('1. Data Input'!$C$7,C:G,4)-(IF($C86=('1. Data Input'!$C$7),'1. Data Input'!$C$10,0))),0)))))</f>
        <v>0</v>
      </c>
    </row>
    <row r="87" spans="1:12">
      <c r="A87" s="155" t="str">
        <f t="shared" ca="1" si="4"/>
        <v/>
      </c>
      <c r="B87" s="14">
        <v>82</v>
      </c>
      <c r="C87" s="14">
        <f t="shared" si="6"/>
        <v>2102</v>
      </c>
      <c r="D87" s="14">
        <f t="shared" si="7"/>
        <v>112</v>
      </c>
      <c r="E87" s="111">
        <f>FV('1. Data Input'!$C$31/'1. Data Input'!$C$32,B87*'1. Data Input'!$C$32,-'1. Data Input'!$C$34,-'1. Data Input'!$C$30,0)</f>
        <v>101020664.21691205</v>
      </c>
      <c r="F87" s="111">
        <f>IF(C87&lt;='1. Data Input'!$C$7,FV('1. Data Input'!$C$31/'1. Data Input'!$C$32,B87*'1. Data Input'!$C$32,-'1. Data Input'!$C$34,-'1. Data Input'!$C$30,0),VLOOKUP('1. Data Input'!$C$7,'2. Investing Projections'!C:G,3,FALSE)+FV('1. Data Input'!$C$38/'1. Data Input'!$C$39,B87*'1. Data Input'!$C$39,-'1. Data Input'!$C$41,-'1. Data Input'!$C$37,0))</f>
        <v>3442643.8865936324</v>
      </c>
      <c r="G87" s="112">
        <f>('1. Data Input'!$C$13*E87)</f>
        <v>4040826.568676482</v>
      </c>
      <c r="H87" s="16">
        <f t="shared" si="8"/>
        <v>336730</v>
      </c>
      <c r="I87" s="15" t="str">
        <f>IF(((E87*('1. Data Input'!$C$13)))&gt;'1. Data Input'!$C$10,"Yes","No")</f>
        <v>Yes</v>
      </c>
      <c r="J87" s="159">
        <f>IF(AND(J85&lt;1,J86&gt;1,),"error",(IF(J86&gt;0,((J86)-('1. Data Input'!$C$10*(1+'1. Data Input'!$C$26))),(IF('1. Data Input'!$C$7=C87,(VLOOKUP('1. Data Input'!$C$7,C:G,3)-(IF($C87=('1. Data Input'!$C$7),'1. Data Input'!$C$10,0))),0)))))+(J86*0)</f>
        <v>0</v>
      </c>
      <c r="K87" s="110">
        <f>IF(AND(K85&lt;1,K86&gt;1,),"error",(IF(K86&gt;0,((K86)-('1. Data Input'!$C$10*(1+'1. Data Input'!$C$26)))*(1+'1. Data Input'!$C$38),(IF('1. Data Input'!$C$7=C87,(VLOOKUP('1. Data Input'!$C$7,C:E,3)-(IF($C87=('1. Data Input'!$C$7),'1. Data Input'!$C$10,0))),0)))))</f>
        <v>0</v>
      </c>
      <c r="L87" s="110">
        <f>IF(AND(L85&lt;1,L86&gt;1,),"error",(IF(L86&gt;0,(('1. Data Input'!$C$41*'1. Data Input'!$C$39+(L86)-('1. Data Input'!$C$10*(1+'1. Data Input'!$C$26))))*(1+'1. Data Input'!$C$38),(IF('1. Data Input'!$C$7=C87,(VLOOKUP('1. Data Input'!$C$7,C:G,4)-(IF($C87=('1. Data Input'!$C$7),'1. Data Input'!$C$10,0))),0)))))</f>
        <v>0</v>
      </c>
    </row>
    <row r="88" spans="1:12">
      <c r="A88" s="155" t="str">
        <f t="shared" ca="1" si="4"/>
        <v/>
      </c>
      <c r="B88" s="14">
        <v>83</v>
      </c>
      <c r="C88" s="14">
        <f t="shared" si="6"/>
        <v>2103</v>
      </c>
      <c r="D88" s="14">
        <f t="shared" si="7"/>
        <v>113</v>
      </c>
      <c r="E88" s="111">
        <f>FV('1. Data Input'!$C$31/'1. Data Input'!$C$32,B88*'1. Data Input'!$C$32,-'1. Data Input'!$C$34,-'1. Data Input'!$C$30,0)</f>
        <v>107297656.09780771</v>
      </c>
      <c r="F88" s="111">
        <f>IF(C88&lt;='1. Data Input'!$C$7,FV('1. Data Input'!$C$31/'1. Data Input'!$C$32,B88*'1. Data Input'!$C$32,-'1. Data Input'!$C$34,-'1. Data Input'!$C$30,0),VLOOKUP('1. Data Input'!$C$7,'2. Investing Projections'!C:G,3,FALSE)+FV('1. Data Input'!$C$38/'1. Data Input'!$C$39,B88*'1. Data Input'!$C$39,-'1. Data Input'!$C$41,-'1. Data Input'!$C$37,0))</f>
        <v>3520726.6826765453</v>
      </c>
      <c r="G88" s="112">
        <f>('1. Data Input'!$C$13*E88)</f>
        <v>4291906.2439123085</v>
      </c>
      <c r="H88" s="16">
        <f t="shared" si="8"/>
        <v>357650</v>
      </c>
      <c r="I88" s="15" t="str">
        <f>IF(((E88*('1. Data Input'!$C$13)))&gt;'1. Data Input'!$C$10,"Yes","No")</f>
        <v>Yes</v>
      </c>
      <c r="J88" s="159">
        <f>IF(AND(J86&lt;1,J87&gt;1,),"error",(IF(J87&gt;0,((J87)-('1. Data Input'!$C$10*(1+'1. Data Input'!$C$26))),(IF('1. Data Input'!$C$7=C88,(VLOOKUP('1. Data Input'!$C$7,C:G,3)-(IF($C88=('1. Data Input'!$C$7),'1. Data Input'!$C$10,0))),0)))))+(J87*0)</f>
        <v>0</v>
      </c>
      <c r="K88" s="110">
        <f>IF(AND(K86&lt;1,K87&gt;1,),"error",(IF(K87&gt;0,((K87)-('1. Data Input'!$C$10*(1+'1. Data Input'!$C$26)))*(1+'1. Data Input'!$C$38),(IF('1. Data Input'!$C$7=C88,(VLOOKUP('1. Data Input'!$C$7,C:E,3)-(IF($C88=('1. Data Input'!$C$7),'1. Data Input'!$C$10,0))),0)))))</f>
        <v>0</v>
      </c>
      <c r="L88" s="110">
        <f>IF(AND(L86&lt;1,L87&gt;1,),"error",(IF(L87&gt;0,(('1. Data Input'!$C$41*'1. Data Input'!$C$39+(L87)-('1. Data Input'!$C$10*(1+'1. Data Input'!$C$26))))*(1+'1. Data Input'!$C$38),(IF('1. Data Input'!$C$7=C88,(VLOOKUP('1. Data Input'!$C$7,C:G,4)-(IF($C88=('1. Data Input'!$C$7),'1. Data Input'!$C$10,0))),0)))))</f>
        <v>0</v>
      </c>
    </row>
    <row r="89" spans="1:12">
      <c r="A89" s="155" t="str">
        <f t="shared" ca="1" si="4"/>
        <v/>
      </c>
      <c r="B89" s="14">
        <v>84</v>
      </c>
      <c r="C89" s="14">
        <f t="shared" si="6"/>
        <v>2104</v>
      </c>
      <c r="D89" s="14">
        <f t="shared" si="7"/>
        <v>114</v>
      </c>
      <c r="E89" s="111">
        <f>FV('1. Data Input'!$C$31/'1. Data Input'!$C$32,B89*'1. Data Input'!$C$32,-'1. Data Input'!$C$34,-'1. Data Input'!$C$30,0)</f>
        <v>113961799.10300821</v>
      </c>
      <c r="F89" s="111">
        <f>IF(C89&lt;='1. Data Input'!$C$7,FV('1. Data Input'!$C$31/'1. Data Input'!$C$32,B89*'1. Data Input'!$C$32,-'1. Data Input'!$C$34,-'1. Data Input'!$C$30,0),VLOOKUP('1. Data Input'!$C$7,'2. Investing Projections'!C:G,3,FALSE)+FV('1. Data Input'!$C$38/'1. Data Input'!$C$39,B89*'1. Data Input'!$C$39,-'1. Data Input'!$C$41,-'1. Data Input'!$C$37,0))</f>
        <v>3601184.4417208005</v>
      </c>
      <c r="G89" s="112">
        <f>('1. Data Input'!$C$13*E89)</f>
        <v>4558471.9641203284</v>
      </c>
      <c r="H89" s="16">
        <f t="shared" si="8"/>
        <v>379870</v>
      </c>
      <c r="I89" s="15" t="str">
        <f>IF(((E89*('1. Data Input'!$C$13)))&gt;'1. Data Input'!$C$10,"Yes","No")</f>
        <v>Yes</v>
      </c>
      <c r="J89" s="159">
        <f>IF(AND(J87&lt;1,J88&gt;1,),"error",(IF(J88&gt;0,((J88)-('1. Data Input'!$C$10*(1+'1. Data Input'!$C$26))),(IF('1. Data Input'!$C$7=C89,(VLOOKUP('1. Data Input'!$C$7,C:G,3)-(IF($C89=('1. Data Input'!$C$7),'1. Data Input'!$C$10,0))),0)))))+(J88*0)</f>
        <v>0</v>
      </c>
      <c r="K89" s="110">
        <f>IF(AND(K87&lt;1,K88&gt;1,),"error",(IF(K88&gt;0,((K88)-('1. Data Input'!$C$10*(1+'1. Data Input'!$C$26)))*(1+'1. Data Input'!$C$38),(IF('1. Data Input'!$C$7=C89,(VLOOKUP('1. Data Input'!$C$7,C:E,3)-(IF($C89=('1. Data Input'!$C$7),'1. Data Input'!$C$10,0))),0)))))</f>
        <v>0</v>
      </c>
      <c r="L89" s="110">
        <f>IF(AND(L87&lt;1,L88&gt;1,),"error",(IF(L88&gt;0,(('1. Data Input'!$C$41*'1. Data Input'!$C$39+(L88)-('1. Data Input'!$C$10*(1+'1. Data Input'!$C$26))))*(1+'1. Data Input'!$C$38),(IF('1. Data Input'!$C$7=C89,(VLOOKUP('1. Data Input'!$C$7,C:G,4)-(IF($C89=('1. Data Input'!$C$7),'1. Data Input'!$C$10,0))),0)))))</f>
        <v>0</v>
      </c>
    </row>
    <row r="90" spans="1:12">
      <c r="A90" s="155" t="str">
        <f t="shared" ca="1" si="4"/>
        <v/>
      </c>
      <c r="B90" s="14">
        <v>85</v>
      </c>
      <c r="C90" s="14">
        <f t="shared" si="6"/>
        <v>2105</v>
      </c>
      <c r="D90" s="14">
        <f t="shared" si="7"/>
        <v>115</v>
      </c>
      <c r="E90" s="111">
        <f>FV('1. Data Input'!$C$31/'1. Data Input'!$C$32,B90*'1. Data Input'!$C$32,-'1. Data Input'!$C$34,-'1. Data Input'!$C$30,0)</f>
        <v>121036971.86672163</v>
      </c>
      <c r="F90" s="111">
        <f>IF(C90&lt;='1. Data Input'!$C$7,FV('1. Data Input'!$C$31/'1. Data Input'!$C$32,B90*'1. Data Input'!$C$32,-'1. Data Input'!$C$34,-'1. Data Input'!$C$30,0),VLOOKUP('1. Data Input'!$C$7,'2. Investing Projections'!C:G,3,FALSE)+FV('1. Data Input'!$C$38/'1. Data Input'!$C$39,B90*'1. Data Input'!$C$39,-'1. Data Input'!$C$41,-'1. Data Input'!$C$37,0))</f>
        <v>3684089.4004975026</v>
      </c>
      <c r="G90" s="112">
        <f>('1. Data Input'!$C$13*E90)</f>
        <v>4841478.8746688655</v>
      </c>
      <c r="H90" s="16">
        <f t="shared" si="8"/>
        <v>403450</v>
      </c>
      <c r="I90" s="15" t="str">
        <f>IF(((E90*('1. Data Input'!$C$13)))&gt;'1. Data Input'!$C$10,"Yes","No")</f>
        <v>Yes</v>
      </c>
      <c r="J90" s="159">
        <f>IF(AND(J88&lt;1,J89&gt;1,),"error",(IF(J89&gt;0,((J89)-('1. Data Input'!$C$10*(1+'1. Data Input'!$C$26))),(IF('1. Data Input'!$C$7=C90,(VLOOKUP('1. Data Input'!$C$7,C:G,3)-(IF($C90=('1. Data Input'!$C$7),'1. Data Input'!$C$10,0))),0)))))+(J89*0)</f>
        <v>0</v>
      </c>
      <c r="K90" s="110">
        <f>IF(AND(K88&lt;1,K89&gt;1,),"error",(IF(K89&gt;0,((K89)-('1. Data Input'!$C$10*(1+'1. Data Input'!$C$26)))*(1+'1. Data Input'!$C$38),(IF('1. Data Input'!$C$7=C90,(VLOOKUP('1. Data Input'!$C$7,C:E,3)-(IF($C90=('1. Data Input'!$C$7),'1. Data Input'!$C$10,0))),0)))))</f>
        <v>0</v>
      </c>
      <c r="L90" s="110">
        <f>IF(AND(L88&lt;1,L89&gt;1,),"error",(IF(L89&gt;0,(('1. Data Input'!$C$41*'1. Data Input'!$C$39+(L89)-('1. Data Input'!$C$10*(1+'1. Data Input'!$C$26))))*(1+'1. Data Input'!$C$38),(IF('1. Data Input'!$C$7=C90,(VLOOKUP('1. Data Input'!$C$7,C:G,4)-(IF($C90=('1. Data Input'!$C$7),'1. Data Input'!$C$10,0))),0)))))</f>
        <v>0</v>
      </c>
    </row>
    <row r="91" spans="1:12">
      <c r="A91" s="155" t="str">
        <f t="shared" ca="1" si="4"/>
        <v/>
      </c>
      <c r="B91" s="14">
        <v>86</v>
      </c>
      <c r="C91" s="14">
        <f t="shared" si="6"/>
        <v>2106</v>
      </c>
      <c r="D91" s="14">
        <f t="shared" si="7"/>
        <v>116</v>
      </c>
      <c r="E91" s="111">
        <f>FV('1. Data Input'!$C$31/'1. Data Input'!$C$32,B91*'1. Data Input'!$C$32,-'1. Data Input'!$C$34,-'1. Data Input'!$C$30,0)</f>
        <v>128548525.80506414</v>
      </c>
      <c r="F91" s="111">
        <f>IF(C91&lt;='1. Data Input'!$C$7,FV('1. Data Input'!$C$31/'1. Data Input'!$C$32,B91*'1. Data Input'!$C$32,-'1. Data Input'!$C$34,-'1. Data Input'!$C$30,0),VLOOKUP('1. Data Input'!$C$7,'2. Investing Projections'!C:G,3,FALSE)+FV('1. Data Input'!$C$38/'1. Data Input'!$C$39,B91*'1. Data Input'!$C$39,-'1. Data Input'!$C$41,-'1. Data Input'!$C$37,0))</f>
        <v>3769515.992928274</v>
      </c>
      <c r="G91" s="112">
        <f>('1. Data Input'!$C$13*E91)</f>
        <v>5141941.032202566</v>
      </c>
      <c r="H91" s="16">
        <f t="shared" si="8"/>
        <v>428490</v>
      </c>
      <c r="I91" s="15" t="str">
        <f>IF(((E91*('1. Data Input'!$C$13)))&gt;'1. Data Input'!$C$10,"Yes","No")</f>
        <v>Yes</v>
      </c>
      <c r="J91" s="159">
        <f>IF(AND(J89&lt;1,J90&gt;1,),"error",(IF(J90&gt;0,((J90)-('1. Data Input'!$C$10*(1+'1. Data Input'!$C$26))),(IF('1. Data Input'!$C$7=C91,(VLOOKUP('1. Data Input'!$C$7,C:G,3)-(IF($C91=('1. Data Input'!$C$7),'1. Data Input'!$C$10,0))),0)))))+(J90*0)</f>
        <v>0</v>
      </c>
      <c r="K91" s="110">
        <f>IF(AND(K89&lt;1,K90&gt;1,),"error",(IF(K90&gt;0,((K90)-('1. Data Input'!$C$10*(1+'1. Data Input'!$C$26)))*(1+'1. Data Input'!$C$38),(IF('1. Data Input'!$C$7=C91,(VLOOKUP('1. Data Input'!$C$7,C:E,3)-(IF($C91=('1. Data Input'!$C$7),'1. Data Input'!$C$10,0))),0)))))</f>
        <v>0</v>
      </c>
      <c r="L91" s="110">
        <f>IF(AND(L89&lt;1,L90&gt;1,),"error",(IF(L90&gt;0,(('1. Data Input'!$C$41*'1. Data Input'!$C$39+(L90)-('1. Data Input'!$C$10*(1+'1. Data Input'!$C$26))))*(1+'1. Data Input'!$C$38),(IF('1. Data Input'!$C$7=C91,(VLOOKUP('1. Data Input'!$C$7,C:G,4)-(IF($C91=('1. Data Input'!$C$7),'1. Data Input'!$C$10,0))),0)))))</f>
        <v>0</v>
      </c>
    </row>
    <row r="92" spans="1:12">
      <c r="A92" s="155" t="str">
        <f t="shared" ca="1" si="4"/>
        <v/>
      </c>
      <c r="B92" s="14">
        <v>87</v>
      </c>
      <c r="C92" s="14">
        <f t="shared" si="6"/>
        <v>2107</v>
      </c>
      <c r="D92" s="14">
        <f t="shared" si="7"/>
        <v>117</v>
      </c>
      <c r="E92" s="111">
        <f>FV('1. Data Input'!$C$31/'1. Data Input'!$C$32,B92*'1. Data Input'!$C$32,-'1. Data Input'!$C$34,-'1. Data Input'!$C$30,0)</f>
        <v>136523375.95402578</v>
      </c>
      <c r="F92" s="111">
        <f>IF(C92&lt;='1. Data Input'!$C$7,FV('1. Data Input'!$C$31/'1. Data Input'!$C$32,B92*'1. Data Input'!$C$32,-'1. Data Input'!$C$34,-'1. Data Input'!$C$30,0),VLOOKUP('1. Data Input'!$C$7,'2. Investing Projections'!C:G,3,FALSE)+FV('1. Data Input'!$C$38/'1. Data Input'!$C$39,B92*'1. Data Input'!$C$39,-'1. Data Input'!$C$41,-'1. Data Input'!$C$37,0))</f>
        <v>3857540.9169136863</v>
      </c>
      <c r="G92" s="112">
        <f>('1. Data Input'!$C$13*E92)</f>
        <v>5460935.038161031</v>
      </c>
      <c r="H92" s="16">
        <f t="shared" si="8"/>
        <v>455070</v>
      </c>
      <c r="I92" s="15" t="str">
        <f>IF(((E92*('1. Data Input'!$C$13)))&gt;'1. Data Input'!$C$10,"Yes","No")</f>
        <v>Yes</v>
      </c>
      <c r="J92" s="159">
        <f>IF(AND(J90&lt;1,J91&gt;1,),"error",(IF(J91&gt;0,((J91)-('1. Data Input'!$C$10*(1+'1. Data Input'!$C$26))),(IF('1. Data Input'!$C$7=C92,(VLOOKUP('1. Data Input'!$C$7,C:G,3)-(IF($C92=('1. Data Input'!$C$7),'1. Data Input'!$C$10,0))),0)))))+(J91*0)</f>
        <v>0</v>
      </c>
      <c r="K92" s="110">
        <f>IF(AND(K90&lt;1,K91&gt;1,),"error",(IF(K91&gt;0,((K91)-('1. Data Input'!$C$10*(1+'1. Data Input'!$C$26)))*(1+'1. Data Input'!$C$38),(IF('1. Data Input'!$C$7=C92,(VLOOKUP('1. Data Input'!$C$7,C:E,3)-(IF($C92=('1. Data Input'!$C$7),'1. Data Input'!$C$10,0))),0)))))</f>
        <v>0</v>
      </c>
      <c r="L92" s="110">
        <f>IF(AND(L90&lt;1,L91&gt;1,),"error",(IF(L91&gt;0,(('1. Data Input'!$C$41*'1. Data Input'!$C$39+(L91)-('1. Data Input'!$C$10*(1+'1. Data Input'!$C$26))))*(1+'1. Data Input'!$C$38),(IF('1. Data Input'!$C$7=C92,(VLOOKUP('1. Data Input'!$C$7,C:G,4)-(IF($C92=('1. Data Input'!$C$7),'1. Data Input'!$C$10,0))),0)))))</f>
        <v>0</v>
      </c>
    </row>
    <row r="93" spans="1:12">
      <c r="A93" s="155" t="str">
        <f t="shared" ca="1" si="4"/>
        <v/>
      </c>
      <c r="B93" s="14">
        <v>88</v>
      </c>
      <c r="C93" s="14">
        <f t="shared" si="6"/>
        <v>2108</v>
      </c>
      <c r="D93" s="14">
        <f t="shared" si="7"/>
        <v>118</v>
      </c>
      <c r="E93" s="111">
        <f>FV('1. Data Input'!$C$31/'1. Data Input'!$C$32,B93*'1. Data Input'!$C$32,-'1. Data Input'!$C$34,-'1. Data Input'!$C$30,0)</f>
        <v>144990097.41012263</v>
      </c>
      <c r="F93" s="111">
        <f>IF(C93&lt;='1. Data Input'!$C$7,FV('1. Data Input'!$C$31/'1. Data Input'!$C$32,B93*'1. Data Input'!$C$32,-'1. Data Input'!$C$34,-'1. Data Input'!$C$30,0),VLOOKUP('1. Data Input'!$C$7,'2. Investing Projections'!C:G,3,FALSE)+FV('1. Data Input'!$C$38/'1. Data Input'!$C$39,B93*'1. Data Input'!$C$39,-'1. Data Input'!$C$41,-'1. Data Input'!$C$37,0))</f>
        <v>3948243.2031943537</v>
      </c>
      <c r="G93" s="112">
        <f>('1. Data Input'!$C$13*E93)</f>
        <v>5799603.8964049052</v>
      </c>
      <c r="H93" s="16">
        <f t="shared" si="8"/>
        <v>483300</v>
      </c>
      <c r="I93" s="15" t="str">
        <f>IF(((E93*('1. Data Input'!$C$13)))&gt;'1. Data Input'!$C$10,"Yes","No")</f>
        <v>Yes</v>
      </c>
      <c r="J93" s="159">
        <f>IF(AND(J91&lt;1,J92&gt;1,),"error",(IF(J92&gt;0,((J92)-('1. Data Input'!$C$10*(1+'1. Data Input'!$C$26))),(IF('1. Data Input'!$C$7=C93,(VLOOKUP('1. Data Input'!$C$7,C:G,3)-(IF($C93=('1. Data Input'!$C$7),'1. Data Input'!$C$10,0))),0)))))+(J92*0)</f>
        <v>0</v>
      </c>
      <c r="K93" s="110">
        <f>IF(AND(K91&lt;1,K92&gt;1,),"error",(IF(K92&gt;0,((K92)-('1. Data Input'!$C$10*(1+'1. Data Input'!$C$26)))*(1+'1. Data Input'!$C$38),(IF('1. Data Input'!$C$7=C93,(VLOOKUP('1. Data Input'!$C$7,C:E,3)-(IF($C93=('1. Data Input'!$C$7),'1. Data Input'!$C$10,0))),0)))))</f>
        <v>0</v>
      </c>
      <c r="L93" s="110">
        <f>IF(AND(L91&lt;1,L92&gt;1,),"error",(IF(L92&gt;0,(('1. Data Input'!$C$41*'1. Data Input'!$C$39+(L92)-('1. Data Input'!$C$10*(1+'1. Data Input'!$C$26))))*(1+'1. Data Input'!$C$38),(IF('1. Data Input'!$C$7=C93,(VLOOKUP('1. Data Input'!$C$7,C:G,4)-(IF($C93=('1. Data Input'!$C$7),'1. Data Input'!$C$10,0))),0)))))</f>
        <v>0</v>
      </c>
    </row>
    <row r="94" spans="1:12">
      <c r="A94" s="155" t="str">
        <f t="shared" ca="1" si="4"/>
        <v/>
      </c>
      <c r="B94" s="14">
        <v>89</v>
      </c>
      <c r="C94" s="14">
        <f t="shared" si="6"/>
        <v>2109</v>
      </c>
      <c r="D94" s="14">
        <f t="shared" si="7"/>
        <v>119</v>
      </c>
      <c r="E94" s="111">
        <f>FV('1. Data Input'!$C$31/'1. Data Input'!$C$32,B94*'1. Data Input'!$C$32,-'1. Data Input'!$C$34,-'1. Data Input'!$C$30,0)</f>
        <v>153979027.71929771</v>
      </c>
      <c r="F94" s="111">
        <f>IF(C94&lt;='1. Data Input'!$C$7,FV('1. Data Input'!$C$31/'1. Data Input'!$C$32,B94*'1. Data Input'!$C$32,-'1. Data Input'!$C$34,-'1. Data Input'!$C$30,0),VLOOKUP('1. Data Input'!$C$7,'2. Investing Projections'!C:G,3,FALSE)+FV('1. Data Input'!$C$38/'1. Data Input'!$C$39,B94*'1. Data Input'!$C$39,-'1. Data Input'!$C$41,-'1. Data Input'!$C$37,0))</f>
        <v>4041704.2863064911</v>
      </c>
      <c r="G94" s="112">
        <f>('1. Data Input'!$C$13*E94)</f>
        <v>6159161.1087719081</v>
      </c>
      <c r="H94" s="16">
        <f t="shared" si="8"/>
        <v>513260</v>
      </c>
      <c r="I94" s="15" t="str">
        <f>IF(((E94*('1. Data Input'!$C$13)))&gt;'1. Data Input'!$C$10,"Yes","No")</f>
        <v>Yes</v>
      </c>
      <c r="J94" s="159">
        <f>IF(AND(J92&lt;1,J93&gt;1,),"error",(IF(J93&gt;0,((J93)-('1. Data Input'!$C$10*(1+'1. Data Input'!$C$26))),(IF('1. Data Input'!$C$7=C94,(VLOOKUP('1. Data Input'!$C$7,C:G,3)-(IF($C94=('1. Data Input'!$C$7),'1. Data Input'!$C$10,0))),0)))))+(J93*0)</f>
        <v>0</v>
      </c>
      <c r="K94" s="110">
        <f>IF(AND(K92&lt;1,K93&gt;1,),"error",(IF(K93&gt;0,((K93)-('1. Data Input'!$C$10*(1+'1. Data Input'!$C$26)))*(1+'1. Data Input'!$C$38),(IF('1. Data Input'!$C$7=C94,(VLOOKUP('1. Data Input'!$C$7,C:E,3)-(IF($C94=('1. Data Input'!$C$7),'1. Data Input'!$C$10,0))),0)))))</f>
        <v>0</v>
      </c>
      <c r="L94" s="110">
        <f>IF(AND(L92&lt;1,L93&gt;1,),"error",(IF(L93&gt;0,(('1. Data Input'!$C$41*'1. Data Input'!$C$39+(L93)-('1. Data Input'!$C$10*(1+'1. Data Input'!$C$26))))*(1+'1. Data Input'!$C$38),(IF('1. Data Input'!$C$7=C94,(VLOOKUP('1. Data Input'!$C$7,C:G,4)-(IF($C94=('1. Data Input'!$C$7),'1. Data Input'!$C$10,0))),0)))))</f>
        <v>0</v>
      </c>
    </row>
    <row r="95" spans="1:12">
      <c r="A95" s="155" t="str">
        <f t="shared" ca="1" si="4"/>
        <v/>
      </c>
      <c r="B95" s="14">
        <v>90</v>
      </c>
      <c r="C95" s="14">
        <f t="shared" si="6"/>
        <v>2110</v>
      </c>
      <c r="D95" s="14">
        <f t="shared" si="7"/>
        <v>120</v>
      </c>
      <c r="E95" s="111">
        <f>FV('1. Data Input'!$C$31/'1. Data Input'!$C$32,B95*'1. Data Input'!$C$32,-'1. Data Input'!$C$34,-'1. Data Input'!$C$30,0)</f>
        <v>163522375.58094525</v>
      </c>
      <c r="F95" s="111">
        <f>IF(C95&lt;='1. Data Input'!$C$7,FV('1. Data Input'!$C$31/'1. Data Input'!$C$32,B95*'1. Data Input'!$C$32,-'1. Data Input'!$C$34,-'1. Data Input'!$C$30,0),VLOOKUP('1. Data Input'!$C$7,'2. Investing Projections'!C:G,3,FALSE)+FV('1. Data Input'!$C$38/'1. Data Input'!$C$39,B95*'1. Data Input'!$C$39,-'1. Data Input'!$C$41,-'1. Data Input'!$C$37,0))</f>
        <v>4138008.0776956566</v>
      </c>
      <c r="G95" s="112">
        <f>('1. Data Input'!$C$13*E95)</f>
        <v>6540895.0232378105</v>
      </c>
      <c r="H95" s="16">
        <f t="shared" si="8"/>
        <v>545070</v>
      </c>
      <c r="I95" s="15" t="str">
        <f>IF(((E95*('1. Data Input'!$C$13)))&gt;'1. Data Input'!$C$10,"Yes","No")</f>
        <v>Yes</v>
      </c>
      <c r="J95" s="159">
        <f>IF(AND(J93&lt;1,J94&gt;1,),"error",(IF(J94&gt;0,((J94)-('1. Data Input'!$C$10*(1+'1. Data Input'!$C$26))),(IF('1. Data Input'!$C$7=C95,(VLOOKUP('1. Data Input'!$C$7,C:G,3)-(IF($C95=('1. Data Input'!$C$7),'1. Data Input'!$C$10,0))),0)))))+(J94*0)</f>
        <v>0</v>
      </c>
      <c r="K95" s="110">
        <f>IF(AND(K93&lt;1,K94&gt;1,),"error",(IF(K94&gt;0,((K94)-('1. Data Input'!$C$10*(1+'1. Data Input'!$C$26)))*(1+'1. Data Input'!$C$38),(IF('1. Data Input'!$C$7=C95,(VLOOKUP('1. Data Input'!$C$7,C:E,3)-(IF($C95=('1. Data Input'!$C$7),'1. Data Input'!$C$10,0))),0)))))</f>
        <v>0</v>
      </c>
      <c r="L95" s="110">
        <f>IF(AND(L93&lt;1,L94&gt;1,),"error",(IF(L94&gt;0,(('1. Data Input'!$C$41*'1. Data Input'!$C$39+(L94)-('1. Data Input'!$C$10*(1+'1. Data Input'!$C$26))))*(1+'1. Data Input'!$C$38),(IF('1. Data Input'!$C$7=C95,(VLOOKUP('1. Data Input'!$C$7,C:G,4)-(IF($C95=('1. Data Input'!$C$7),'1. Data Input'!$C$10,0))),0)))))</f>
        <v>0</v>
      </c>
    </row>
    <row r="96" spans="1:12">
      <c r="A96" s="155" t="str">
        <f t="shared" ca="1" si="4"/>
        <v/>
      </c>
      <c r="B96" s="14">
        <v>91</v>
      </c>
      <c r="C96" s="14">
        <f t="shared" si="6"/>
        <v>2111</v>
      </c>
      <c r="D96" s="14">
        <f t="shared" si="7"/>
        <v>121</v>
      </c>
      <c r="E96" s="111">
        <f>FV('1. Data Input'!$C$31/'1. Data Input'!$C$32,B96*'1. Data Input'!$C$32,-'1. Data Input'!$C$34,-'1. Data Input'!$C$30,0)</f>
        <v>173654336.25656086</v>
      </c>
      <c r="F96" s="111">
        <f>IF(C96&lt;='1. Data Input'!$C$7,FV('1. Data Input'!$C$31/'1. Data Input'!$C$32,B96*'1. Data Input'!$C$32,-'1. Data Input'!$C$34,-'1. Data Input'!$C$30,0),VLOOKUP('1. Data Input'!$C$7,'2. Investing Projections'!C:G,3,FALSE)+FV('1. Data Input'!$C$38/'1. Data Input'!$C$39,B96*'1. Data Input'!$C$39,-'1. Data Input'!$C$41,-'1. Data Input'!$C$37,0))</f>
        <v>4237241.0410543233</v>
      </c>
      <c r="G96" s="112">
        <f>('1. Data Input'!$C$13*E96)</f>
        <v>6946173.4502624348</v>
      </c>
      <c r="H96" s="16">
        <f t="shared" ref="H96:H104" si="9">ROUNDDOWN(G96/12,-1)</f>
        <v>578840</v>
      </c>
      <c r="I96" s="15" t="str">
        <f>IF(((E96*('1. Data Input'!$C$13)))&gt;'1. Data Input'!$C$10,"Yes","No")</f>
        <v>Yes</v>
      </c>
      <c r="J96" s="159">
        <f>IF(AND(J94&lt;1,J95&gt;1,),"error",(IF(J95&gt;0,((J95)-('1. Data Input'!$C$10*(1+'1. Data Input'!$C$26))),(IF('1. Data Input'!$C$7=C96,(VLOOKUP('1. Data Input'!$C$7,C:G,3)-(IF($C96=('1. Data Input'!$C$7),'1. Data Input'!$C$10,0))),0)))))+(J95*0)</f>
        <v>0</v>
      </c>
      <c r="K96" s="110">
        <f>IF(AND(K94&lt;1,K95&gt;1,),"error",(IF(K95&gt;0,((K95)-('1. Data Input'!$C$10*(1+'1. Data Input'!$C$26)))*(1+'1. Data Input'!$C$38),(IF('1. Data Input'!$C$7=C96,(VLOOKUP('1. Data Input'!$C$7,C:E,3)-(IF($C96=('1. Data Input'!$C$7),'1. Data Input'!$C$10,0))),0)))))</f>
        <v>0</v>
      </c>
      <c r="L96" s="110">
        <f>IF(AND(L94&lt;1,L95&gt;1,),"error",(IF(L95&gt;0,(('1. Data Input'!$C$41*'1. Data Input'!$C$39+(L95)-('1. Data Input'!$C$10*(1+'1. Data Input'!$C$26))))*(1+'1. Data Input'!$C$38),(IF('1. Data Input'!$C$7=C96,(VLOOKUP('1. Data Input'!$C$7,C:G,4)-(IF($C96=('1. Data Input'!$C$7),'1. Data Input'!$C$10,0))),0)))))</f>
        <v>0</v>
      </c>
    </row>
    <row r="97" spans="1:12">
      <c r="A97" s="155" t="str">
        <f t="shared" ca="1" si="4"/>
        <v/>
      </c>
      <c r="B97" s="14">
        <v>92</v>
      </c>
      <c r="C97" s="14">
        <f t="shared" si="6"/>
        <v>2112</v>
      </c>
      <c r="D97" s="14">
        <f t="shared" si="7"/>
        <v>122</v>
      </c>
      <c r="E97" s="111">
        <f>FV('1. Data Input'!$C$31/'1. Data Input'!$C$32,B97*'1. Data Input'!$C$32,-'1. Data Input'!$C$34,-'1. Data Input'!$C$30,0)</f>
        <v>184411214.09654561</v>
      </c>
      <c r="F97" s="111">
        <f>IF(C97&lt;='1. Data Input'!$C$7,FV('1. Data Input'!$C$31/'1. Data Input'!$C$32,B97*'1. Data Input'!$C$32,-'1. Data Input'!$C$34,-'1. Data Input'!$C$30,0),VLOOKUP('1. Data Input'!$C$7,'2. Investing Projections'!C:G,3,FALSE)+FV('1. Data Input'!$C$38/'1. Data Input'!$C$39,B97*'1. Data Input'!$C$39,-'1. Data Input'!$C$41,-'1. Data Input'!$C$37,0))</f>
        <v>4339492.2699509058</v>
      </c>
      <c r="G97" s="112">
        <f>('1. Data Input'!$C$13*E97)</f>
        <v>7376448.5638618246</v>
      </c>
      <c r="H97" s="16">
        <f t="shared" si="9"/>
        <v>614700</v>
      </c>
      <c r="I97" s="15" t="str">
        <f>IF(((E97*('1. Data Input'!$C$13)))&gt;'1. Data Input'!$C$10,"Yes","No")</f>
        <v>Yes</v>
      </c>
      <c r="J97" s="159">
        <f>IF(AND(J95&lt;1,J96&gt;1,),"error",(IF(J96&gt;0,((J96)-('1. Data Input'!$C$10*(1+'1. Data Input'!$C$26))),(IF('1. Data Input'!$C$7=C97,(VLOOKUP('1. Data Input'!$C$7,C:G,3)-(IF($C97=('1. Data Input'!$C$7),'1. Data Input'!$C$10,0))),0)))))+(J96*0)</f>
        <v>0</v>
      </c>
      <c r="K97" s="110">
        <f>IF(AND(K95&lt;1,K96&gt;1,),"error",(IF(K96&gt;0,((K96)-('1. Data Input'!$C$10*(1+'1. Data Input'!$C$26)))*(1+'1. Data Input'!$C$38),(IF('1. Data Input'!$C$7=C97,(VLOOKUP('1. Data Input'!$C$7,C:E,3)-(IF($C97=('1. Data Input'!$C$7),'1. Data Input'!$C$10,0))),0)))))</f>
        <v>0</v>
      </c>
      <c r="L97" s="110">
        <f>IF(AND(L95&lt;1,L96&gt;1,),"error",(IF(L96&gt;0,(('1. Data Input'!$C$41*'1. Data Input'!$C$39+(L96)-('1. Data Input'!$C$10*(1+'1. Data Input'!$C$26))))*(1+'1. Data Input'!$C$38),(IF('1. Data Input'!$C$7=C97,(VLOOKUP('1. Data Input'!$C$7,C:G,4)-(IF($C97=('1. Data Input'!$C$7),'1. Data Input'!$C$10,0))),0)))))</f>
        <v>0</v>
      </c>
    </row>
    <row r="98" spans="1:12">
      <c r="A98" s="155" t="str">
        <f t="shared" ca="1" si="4"/>
        <v/>
      </c>
      <c r="B98" s="14">
        <v>93</v>
      </c>
      <c r="C98" s="14">
        <f t="shared" si="6"/>
        <v>2113</v>
      </c>
      <c r="D98" s="14">
        <f t="shared" si="7"/>
        <v>123</v>
      </c>
      <c r="E98" s="111">
        <f>FV('1. Data Input'!$C$31/'1. Data Input'!$C$32,B98*'1. Data Input'!$C$32,-'1. Data Input'!$C$34,-'1. Data Input'!$C$30,0)</f>
        <v>195831552.62419432</v>
      </c>
      <c r="F98" s="111">
        <f>IF(C98&lt;='1. Data Input'!$C$7,FV('1. Data Input'!$C$31/'1. Data Input'!$C$32,B98*'1. Data Input'!$C$32,-'1. Data Input'!$C$34,-'1. Data Input'!$C$30,0),VLOOKUP('1. Data Input'!$C$7,'2. Investing Projections'!C:G,3,FALSE)+FV('1. Data Input'!$C$38/'1. Data Input'!$C$39,B98*'1. Data Input'!$C$39,-'1. Data Input'!$C$41,-'1. Data Input'!$C$37,0))</f>
        <v>4444853.5678199595</v>
      </c>
      <c r="G98" s="112">
        <f>('1. Data Input'!$C$13*E98)</f>
        <v>7833262.104967773</v>
      </c>
      <c r="H98" s="16">
        <f t="shared" si="9"/>
        <v>652770</v>
      </c>
      <c r="I98" s="15" t="str">
        <f>IF(((E98*('1. Data Input'!$C$13)))&gt;'1. Data Input'!$C$10,"Yes","No")</f>
        <v>Yes</v>
      </c>
      <c r="J98" s="159">
        <f>IF(AND(J96&lt;1,J97&gt;1,),"error",(IF(J97&gt;0,((J97)-('1. Data Input'!$C$10*(1+'1. Data Input'!$C$26))),(IF('1. Data Input'!$C$7=C98,(VLOOKUP('1. Data Input'!$C$7,C:G,3)-(IF($C98=('1. Data Input'!$C$7),'1. Data Input'!$C$10,0))),0)))))+(J97*0)</f>
        <v>0</v>
      </c>
      <c r="K98" s="110">
        <f>IF(AND(K96&lt;1,K97&gt;1,),"error",(IF(K97&gt;0,((K97)-('1. Data Input'!$C$10*(1+'1. Data Input'!$C$26)))*(1+'1. Data Input'!$C$38),(IF('1. Data Input'!$C$7=C98,(VLOOKUP('1. Data Input'!$C$7,C:E,3)-(IF($C98=('1. Data Input'!$C$7),'1. Data Input'!$C$10,0))),0)))))</f>
        <v>0</v>
      </c>
      <c r="L98" s="110">
        <f>IF(AND(L96&lt;1,L97&gt;1,),"error",(IF(L97&gt;0,(('1. Data Input'!$C$41*'1. Data Input'!$C$39+(L97)-('1. Data Input'!$C$10*(1+'1. Data Input'!$C$26))))*(1+'1. Data Input'!$C$38),(IF('1. Data Input'!$C$7=C98,(VLOOKUP('1. Data Input'!$C$7,C:G,4)-(IF($C98=('1. Data Input'!$C$7),'1. Data Input'!$C$10,0))),0)))))</f>
        <v>0</v>
      </c>
    </row>
    <row r="99" spans="1:12">
      <c r="A99" s="155" t="str">
        <f t="shared" ca="1" si="4"/>
        <v/>
      </c>
      <c r="B99" s="14">
        <v>94</v>
      </c>
      <c r="C99" s="14">
        <f t="shared" si="6"/>
        <v>2114</v>
      </c>
      <c r="D99" s="14">
        <f t="shared" si="7"/>
        <v>124</v>
      </c>
      <c r="E99" s="111">
        <f>FV('1. Data Input'!$C$31/'1. Data Input'!$C$32,B99*'1. Data Input'!$C$32,-'1. Data Input'!$C$34,-'1. Data Input'!$C$30,0)</f>
        <v>207956272.64298022</v>
      </c>
      <c r="F99" s="111">
        <f>IF(C99&lt;='1. Data Input'!$C$7,FV('1. Data Input'!$C$31/'1. Data Input'!$C$32,B99*'1. Data Input'!$C$32,-'1. Data Input'!$C$34,-'1. Data Input'!$C$30,0),VLOOKUP('1. Data Input'!$C$7,'2. Investing Projections'!C:G,3,FALSE)+FV('1. Data Input'!$C$38/'1. Data Input'!$C$39,B99*'1. Data Input'!$C$39,-'1. Data Input'!$C$41,-'1. Data Input'!$C$37,0))</f>
        <v>4553419.5303853517</v>
      </c>
      <c r="G99" s="112">
        <f>('1. Data Input'!$C$13*E99)</f>
        <v>8318250.9057192085</v>
      </c>
      <c r="H99" s="16">
        <f t="shared" si="9"/>
        <v>693180</v>
      </c>
      <c r="I99" s="15" t="str">
        <f>IF(((E99*('1. Data Input'!$C$13)))&gt;'1. Data Input'!$C$10,"Yes","No")</f>
        <v>Yes</v>
      </c>
      <c r="J99" s="159">
        <f>IF(AND(J97&lt;1,J98&gt;1,),"error",(IF(J98&gt;0,((J98)-('1. Data Input'!$C$10*(1+'1. Data Input'!$C$26))),(IF('1. Data Input'!$C$7=C99,(VLOOKUP('1. Data Input'!$C$7,C:G,3)-(IF($C99=('1. Data Input'!$C$7),'1. Data Input'!$C$10,0))),0)))))+(J98*0)</f>
        <v>0</v>
      </c>
      <c r="K99" s="110">
        <f>IF(AND(K97&lt;1,K98&gt;1,),"error",(IF(K98&gt;0,((K98)-('1. Data Input'!$C$10*(1+'1. Data Input'!$C$26)))*(1+'1. Data Input'!$C$38),(IF('1. Data Input'!$C$7=C99,(VLOOKUP('1. Data Input'!$C$7,C:E,3)-(IF($C99=('1. Data Input'!$C$7),'1. Data Input'!$C$10,0))),0)))))</f>
        <v>0</v>
      </c>
      <c r="L99" s="110">
        <f>IF(AND(L97&lt;1,L98&gt;1,),"error",(IF(L98&gt;0,(('1. Data Input'!$C$41*'1. Data Input'!$C$39+(L98)-('1. Data Input'!$C$10*(1+'1. Data Input'!$C$26))))*(1+'1. Data Input'!$C$38),(IF('1. Data Input'!$C$7=C99,(VLOOKUP('1. Data Input'!$C$7,C:G,4)-(IF($C99=('1. Data Input'!$C$7),'1. Data Input'!$C$10,0))),0)))))</f>
        <v>0</v>
      </c>
    </row>
    <row r="100" spans="1:12">
      <c r="A100" s="155" t="str">
        <f t="shared" ca="1" si="4"/>
        <v/>
      </c>
      <c r="B100" s="14">
        <v>95</v>
      </c>
      <c r="C100" s="14">
        <f t="shared" si="6"/>
        <v>2115</v>
      </c>
      <c r="D100" s="14">
        <f t="shared" si="7"/>
        <v>125</v>
      </c>
      <c r="E100" s="111">
        <f>FV('1. Data Input'!$C$31/'1. Data Input'!$C$32,B100*'1. Data Input'!$C$32,-'1. Data Input'!$C$34,-'1. Data Input'!$C$30,0)</f>
        <v>220828818.86199445</v>
      </c>
      <c r="F100" s="111">
        <f>IF(C100&lt;='1. Data Input'!$C$7,FV('1. Data Input'!$C$31/'1. Data Input'!$C$32,B100*'1. Data Input'!$C$32,-'1. Data Input'!$C$34,-'1. Data Input'!$C$30,0),VLOOKUP('1. Data Input'!$C$7,'2. Investing Projections'!C:G,3,FALSE)+FV('1. Data Input'!$C$38/'1. Data Input'!$C$39,B100*'1. Data Input'!$C$39,-'1. Data Input'!$C$41,-'1. Data Input'!$C$37,0))</f>
        <v>4665287.6305904035</v>
      </c>
      <c r="G100" s="112">
        <f>('1. Data Input'!$C$13*E100)</f>
        <v>8833152.7544797771</v>
      </c>
      <c r="H100" s="16">
        <f t="shared" si="9"/>
        <v>736090</v>
      </c>
      <c r="I100" s="15" t="str">
        <f>IF(((E100*('1. Data Input'!$C$13)))&gt;'1. Data Input'!$C$10,"Yes","No")</f>
        <v>Yes</v>
      </c>
      <c r="J100" s="159">
        <f>IF(AND(J98&lt;1,J99&gt;1,),"error",(IF(J99&gt;0,((J99)-('1. Data Input'!$C$10*(1+'1. Data Input'!$C$26))),(IF('1. Data Input'!$C$7=C100,(VLOOKUP('1. Data Input'!$C$7,C:G,3)-(IF($C100=('1. Data Input'!$C$7),'1. Data Input'!$C$10,0))),0)))))+(J99*0)</f>
        <v>0</v>
      </c>
      <c r="K100" s="110">
        <f>IF(AND(K98&lt;1,K99&gt;1,),"error",(IF(K99&gt;0,((K99)-('1. Data Input'!$C$10*(1+'1. Data Input'!$C$26)))*(1+'1. Data Input'!$C$38),(IF('1. Data Input'!$C$7=C100,(VLOOKUP('1. Data Input'!$C$7,C:E,3)-(IF($C100=('1. Data Input'!$C$7),'1. Data Input'!$C$10,0))),0)))))</f>
        <v>0</v>
      </c>
      <c r="L100" s="110">
        <f>IF(AND(L98&lt;1,L99&gt;1,),"error",(IF(L99&gt;0,(('1. Data Input'!$C$41*'1. Data Input'!$C$39+(L99)-('1. Data Input'!$C$10*(1+'1. Data Input'!$C$26))))*(1+'1. Data Input'!$C$38),(IF('1. Data Input'!$C$7=C100,(VLOOKUP('1. Data Input'!$C$7,C:G,4)-(IF($C100=('1. Data Input'!$C$7),'1. Data Input'!$C$10,0))),0)))))</f>
        <v>0</v>
      </c>
    </row>
    <row r="101" spans="1:12">
      <c r="A101" s="155" t="str">
        <f t="shared" ca="1" si="4"/>
        <v/>
      </c>
      <c r="B101" s="14">
        <v>96</v>
      </c>
      <c r="C101" s="14">
        <f t="shared" si="6"/>
        <v>2116</v>
      </c>
      <c r="D101" s="14">
        <f t="shared" si="7"/>
        <v>126</v>
      </c>
      <c r="E101" s="111">
        <f>FV('1. Data Input'!$C$31/'1. Data Input'!$C$32,B101*'1. Data Input'!$C$32,-'1. Data Input'!$C$34,-'1. Data Input'!$C$30,0)</f>
        <v>234495315.56492215</v>
      </c>
      <c r="F101" s="111">
        <f>IF(C101&lt;='1. Data Input'!$C$7,FV('1. Data Input'!$C$31/'1. Data Input'!$C$32,B101*'1. Data Input'!$C$32,-'1. Data Input'!$C$34,-'1. Data Input'!$C$30,0),VLOOKUP('1. Data Input'!$C$7,'2. Investing Projections'!C:G,3,FALSE)+FV('1. Data Input'!$C$38/'1. Data Input'!$C$39,B101*'1. Data Input'!$C$39,-'1. Data Input'!$C$41,-'1. Data Input'!$C$37,0))</f>
        <v>4780558.3061112892</v>
      </c>
      <c r="G101" s="112">
        <f>('1. Data Input'!$C$13*E101)</f>
        <v>9379812.622596886</v>
      </c>
      <c r="H101" s="16">
        <f t="shared" si="9"/>
        <v>781650</v>
      </c>
      <c r="I101" s="15" t="str">
        <f>IF(((E101*('1. Data Input'!$C$13)))&gt;'1. Data Input'!$C$10,"Yes","No")</f>
        <v>Yes</v>
      </c>
      <c r="J101" s="159">
        <f>IF(AND(J99&lt;1,J100&gt;1,),"error",(IF(J100&gt;0,((J100)-('1. Data Input'!$C$10*(1+'1. Data Input'!$C$26))),(IF('1. Data Input'!$C$7=C101,(VLOOKUP('1. Data Input'!$C$7,C:G,3)-(IF($C101=('1. Data Input'!$C$7),'1. Data Input'!$C$10,0))),0)))))+(J100*0)</f>
        <v>0</v>
      </c>
      <c r="K101" s="110">
        <f>IF(AND(K99&lt;1,K100&gt;1,),"error",(IF(K100&gt;0,((K100)-('1. Data Input'!$C$10*(1+'1. Data Input'!$C$26)))*(1+'1. Data Input'!$C$38),(IF('1. Data Input'!$C$7=C101,(VLOOKUP('1. Data Input'!$C$7,C:E,3)-(IF($C101=('1. Data Input'!$C$7),'1. Data Input'!$C$10,0))),0)))))</f>
        <v>0</v>
      </c>
      <c r="L101" s="110">
        <f>IF(AND(L99&lt;1,L100&gt;1,),"error",(IF(L100&gt;0,(('1. Data Input'!$C$41*'1. Data Input'!$C$39+(L100)-('1. Data Input'!$C$10*(1+'1. Data Input'!$C$26))))*(1+'1. Data Input'!$C$38),(IF('1. Data Input'!$C$7=C101,(VLOOKUP('1. Data Input'!$C$7,C:G,4)-(IF($C101=('1. Data Input'!$C$7),'1. Data Input'!$C$10,0))),0)))))</f>
        <v>0</v>
      </c>
    </row>
    <row r="102" spans="1:12">
      <c r="A102" s="155" t="str">
        <f t="shared" ca="1" si="4"/>
        <v/>
      </c>
      <c r="B102" s="14">
        <v>97</v>
      </c>
      <c r="C102" s="14">
        <f t="shared" si="6"/>
        <v>2117</v>
      </c>
      <c r="D102" s="14">
        <f t="shared" si="7"/>
        <v>127</v>
      </c>
      <c r="E102" s="111">
        <f>FV('1. Data Input'!$C$31/'1. Data Input'!$C$32,B102*'1. Data Input'!$C$32,-'1. Data Input'!$C$34,-'1. Data Input'!$C$30,0)</f>
        <v>249004731.88033986</v>
      </c>
      <c r="F102" s="111">
        <f>IF(C102&lt;='1. Data Input'!$C$7,FV('1. Data Input'!$C$31/'1. Data Input'!$C$32,B102*'1. Data Input'!$C$32,-'1. Data Input'!$C$34,-'1. Data Input'!$C$30,0),VLOOKUP('1. Data Input'!$C$7,'2. Investing Projections'!C:G,3,FALSE)+FV('1. Data Input'!$C$38/'1. Data Input'!$C$39,B102*'1. Data Input'!$C$39,-'1. Data Input'!$C$41,-'1. Data Input'!$C$37,0))</f>
        <v>4899335.0495322086</v>
      </c>
      <c r="G102" s="112">
        <f>('1. Data Input'!$C$13*E102)</f>
        <v>9960189.2752135955</v>
      </c>
      <c r="H102" s="16">
        <f t="shared" si="9"/>
        <v>830010</v>
      </c>
      <c r="I102" s="15" t="str">
        <f>IF(((E102*('1. Data Input'!$C$13)))&gt;'1. Data Input'!$C$10,"Yes","No")</f>
        <v>Yes</v>
      </c>
      <c r="J102" s="159">
        <f>IF(AND(J100&lt;1,J101&gt;1,),"error",(IF(J101&gt;0,((J101)-('1. Data Input'!$C$10*(1+'1. Data Input'!$C$26))),(IF('1. Data Input'!$C$7=C102,(VLOOKUP('1. Data Input'!$C$7,C:G,3)-(IF($C102=('1. Data Input'!$C$7),'1. Data Input'!$C$10,0))),0)))))+(J101*0)</f>
        <v>0</v>
      </c>
      <c r="K102" s="110">
        <f>IF(AND(K100&lt;1,K101&gt;1,),"error",(IF(K101&gt;0,((K101)-('1. Data Input'!$C$10*(1+'1. Data Input'!$C$26)))*(1+'1. Data Input'!$C$38),(IF('1. Data Input'!$C$7=C102,(VLOOKUP('1. Data Input'!$C$7,C:E,3)-(IF($C102=('1. Data Input'!$C$7),'1. Data Input'!$C$10,0))),0)))))</f>
        <v>0</v>
      </c>
      <c r="L102" s="110">
        <f>IF(AND(L100&lt;1,L101&gt;1,),"error",(IF(L101&gt;0,(('1. Data Input'!$C$41*'1. Data Input'!$C$39+(L101)-('1. Data Input'!$C$10*(1+'1. Data Input'!$C$26))))*(1+'1. Data Input'!$C$38),(IF('1. Data Input'!$C$7=C102,(VLOOKUP('1. Data Input'!$C$7,C:G,4)-(IF($C102=('1. Data Input'!$C$7),'1. Data Input'!$C$10,0))),0)))))</f>
        <v>0</v>
      </c>
    </row>
    <row r="103" spans="1:12">
      <c r="A103" s="155" t="str">
        <f t="shared" ca="1" si="4"/>
        <v/>
      </c>
      <c r="B103" s="14">
        <v>98</v>
      </c>
      <c r="C103" s="14">
        <f t="shared" si="6"/>
        <v>2118</v>
      </c>
      <c r="D103" s="14">
        <f t="shared" si="7"/>
        <v>128</v>
      </c>
      <c r="E103" s="111">
        <f>FV('1. Data Input'!$C$31/'1. Data Input'!$C$32,B103*'1. Data Input'!$C$32,-'1. Data Input'!$C$34,-'1. Data Input'!$C$30,0)</f>
        <v>264409057.24552351</v>
      </c>
      <c r="F103" s="111">
        <f>IF(C103&lt;='1. Data Input'!$C$7,FV('1. Data Input'!$C$31/'1. Data Input'!$C$32,B103*'1. Data Input'!$C$32,-'1. Data Input'!$C$34,-'1. Data Input'!$C$30,0),VLOOKUP('1. Data Input'!$C$7,'2. Investing Projections'!C:G,3,FALSE)+FV('1. Data Input'!$C$38/'1. Data Input'!$C$39,B103*'1. Data Input'!$C$39,-'1. Data Input'!$C$41,-'1. Data Input'!$C$37,0))</f>
        <v>5021724.5012633447</v>
      </c>
      <c r="G103" s="112">
        <f>('1. Data Input'!$C$13*E103)</f>
        <v>10576362.289820941</v>
      </c>
      <c r="H103" s="16">
        <f t="shared" si="9"/>
        <v>881360</v>
      </c>
      <c r="I103" s="15" t="str">
        <f>IF(((E103*('1. Data Input'!$C$13)))&gt;'1. Data Input'!$C$10,"Yes","No")</f>
        <v>Yes</v>
      </c>
      <c r="J103" s="159">
        <f>IF(AND(J101&lt;1,J102&gt;1,),"error",(IF(J102&gt;0,((J102)-('1. Data Input'!$C$10*(1+'1. Data Input'!$C$26))),(IF('1. Data Input'!$C$7=C103,(VLOOKUP('1. Data Input'!$C$7,C:G,3)-(IF($C103=('1. Data Input'!$C$7),'1. Data Input'!$C$10,0))),0)))))+(J102*0)</f>
        <v>0</v>
      </c>
      <c r="K103" s="110">
        <f>IF(AND(K101&lt;1,K102&gt;1,),"error",(IF(K102&gt;0,((K102)-('1. Data Input'!$C$10*(1+'1. Data Input'!$C$26)))*(1+'1. Data Input'!$C$38),(IF('1. Data Input'!$C$7=C103,(VLOOKUP('1. Data Input'!$C$7,C:E,3)-(IF($C103=('1. Data Input'!$C$7),'1. Data Input'!$C$10,0))),0)))))</f>
        <v>0</v>
      </c>
      <c r="L103" s="110">
        <f>IF(AND(L101&lt;1,L102&gt;1,),"error",(IF(L102&gt;0,(('1. Data Input'!$C$41*'1. Data Input'!$C$39+(L102)-('1. Data Input'!$C$10*(1+'1. Data Input'!$C$26))))*(1+'1. Data Input'!$C$38),(IF('1. Data Input'!$C$7=C103,(VLOOKUP('1. Data Input'!$C$7,C:G,4)-(IF($C103=('1. Data Input'!$C$7),'1. Data Input'!$C$10,0))),0)))))</f>
        <v>0</v>
      </c>
    </row>
    <row r="104" spans="1:12">
      <c r="A104" s="155" t="str">
        <f t="shared" ca="1" si="4"/>
        <v/>
      </c>
      <c r="B104" s="14">
        <v>99</v>
      </c>
      <c r="C104" s="14">
        <f t="shared" si="6"/>
        <v>2119</v>
      </c>
      <c r="D104" s="14">
        <f t="shared" si="7"/>
        <v>129</v>
      </c>
      <c r="E104" s="111">
        <f>FV('1. Data Input'!$C$31/'1. Data Input'!$C$32,B104*'1. Data Input'!$C$32,-'1. Data Input'!$C$34,-'1. Data Input'!$C$30,0)</f>
        <v>280763487.69248044</v>
      </c>
      <c r="F104" s="111">
        <f>IF(C104&lt;='1. Data Input'!$C$7,FV('1. Data Input'!$C$31/'1. Data Input'!$C$32,B104*'1. Data Input'!$C$32,-'1. Data Input'!$C$34,-'1. Data Input'!$C$30,0),VLOOKUP('1. Data Input'!$C$7,'2. Investing Projections'!C:G,3,FALSE)+FV('1. Data Input'!$C$38/'1. Data Input'!$C$39,B104*'1. Data Input'!$C$39,-'1. Data Input'!$C$41,-'1. Data Input'!$C$37,0))</f>
        <v>5147836.5452850051</v>
      </c>
      <c r="G104" s="112">
        <f>('1. Data Input'!$C$13*E104)</f>
        <v>11230539.507699218</v>
      </c>
      <c r="H104" s="16">
        <f t="shared" si="9"/>
        <v>935870</v>
      </c>
      <c r="I104" s="15" t="str">
        <f>IF(((E104*('1. Data Input'!$C$13)))&gt;'1. Data Input'!$C$10,"Yes","No")</f>
        <v>Yes</v>
      </c>
      <c r="J104" s="159">
        <f>IF(AND(J102&lt;1,J103&gt;1,),"error",(IF(J103&gt;0,((J103)-('1. Data Input'!$C$10*(1+'1. Data Input'!$C$26))),(IF('1. Data Input'!$C$7=C104,(VLOOKUP('1. Data Input'!$C$7,C:G,3)-(IF($C104=('1. Data Input'!$C$7),'1. Data Input'!$C$10,0))),0)))))+(J103*0)</f>
        <v>0</v>
      </c>
      <c r="K104" s="110">
        <f>IF(AND(K102&lt;1,K103&gt;1,),"error",(IF(K103&gt;0,((K103)-('1. Data Input'!$C$10*(1+'1. Data Input'!$C$26)))*(1+'1. Data Input'!$C$38),(IF('1. Data Input'!$C$7=C104,(VLOOKUP('1. Data Input'!$C$7,C:E,3)-(IF($C104=('1. Data Input'!$C$7),'1. Data Input'!$C$10,0))),0)))))</f>
        <v>0</v>
      </c>
      <c r="L104" s="110">
        <f>IF(AND(L102&lt;1,L103&gt;1,),"error",(IF(L103&gt;0,(('1. Data Input'!$C$41*'1. Data Input'!$C$39+(L103)-('1. Data Input'!$C$10*(1+'1. Data Input'!$C$26))))*(1+'1. Data Input'!$C$38),(IF('1. Data Input'!$C$7=C104,(VLOOKUP('1. Data Input'!$C$7,C:G,4)-(IF($C104=('1. Data Input'!$C$7),'1. Data Input'!$C$10,0))),0)))))</f>
        <v>0</v>
      </c>
    </row>
    <row r="105" spans="1:12">
      <c r="A105" s="155" t="str">
        <f t="shared" ca="1" si="4"/>
        <v/>
      </c>
      <c r="B105" s="14">
        <v>100</v>
      </c>
      <c r="C105" s="14">
        <f t="shared" si="6"/>
        <v>2120</v>
      </c>
      <c r="D105" s="14">
        <f t="shared" si="7"/>
        <v>130</v>
      </c>
      <c r="E105" s="111">
        <f>FV('1. Data Input'!$C$31/'1. Data Input'!$C$32,B105*'1. Data Input'!$C$32,-'1. Data Input'!$C$34,-'1. Data Input'!$C$30,0)</f>
        <v>298126623.62369573</v>
      </c>
      <c r="F105" s="111">
        <f>IF(C105&lt;='1. Data Input'!$C$7,FV('1. Data Input'!$C$31/'1. Data Input'!$C$32,B105*'1. Data Input'!$C$32,-'1. Data Input'!$C$34,-'1. Data Input'!$C$30,0),VLOOKUP('1. Data Input'!$C$7,'2. Investing Projections'!C:G,3,FALSE)+FV('1. Data Input'!$C$38/'1. Data Input'!$C$39,B105*'1. Data Input'!$C$39,-'1. Data Input'!$C$41,-'1. Data Input'!$C$37,0))</f>
        <v>5277784.4078039015</v>
      </c>
      <c r="G105" s="112">
        <f>('1. Data Input'!$C$13*E105)</f>
        <v>11925064.944947829</v>
      </c>
      <c r="H105" s="16">
        <f t="shared" ref="H105" si="10">ROUNDDOWN(G105/12,-1)</f>
        <v>993750</v>
      </c>
      <c r="I105" s="15" t="str">
        <f>IF(((E105*('1. Data Input'!$C$13)))&gt;'1. Data Input'!$C$10,"Yes","No")</f>
        <v>Yes</v>
      </c>
      <c r="J105" s="159">
        <f>IF(AND(J103&lt;1,J104&gt;1,),"error",(IF(J104&gt;0,((J104)-('1. Data Input'!$C$10*(1+'1. Data Input'!$C$26))),(IF('1. Data Input'!$C$7=C105,(VLOOKUP('1. Data Input'!$C$7,C:G,3)-(IF($C105=('1. Data Input'!$C$7),'1. Data Input'!$C$10,0))),0)))))+(J104*0)</f>
        <v>0</v>
      </c>
      <c r="K105" s="110">
        <f>IF(AND(K103&lt;1,K104&gt;1,),"error",(IF(K104&gt;0,((K104)-('1. Data Input'!$C$10*(1+'1. Data Input'!$C$26)))*(1+'1. Data Input'!$C$38),(IF('1. Data Input'!$C$7=C105,(VLOOKUP('1. Data Input'!$C$7,C:E,3)-(IF($C105=('1. Data Input'!$C$7),'1. Data Input'!$C$10,0))),0)))))</f>
        <v>0</v>
      </c>
      <c r="L105" s="110">
        <f>IF(AND(L103&lt;1,L104&gt;1,),"error",(IF(L104&gt;0,(('1. Data Input'!$C$41*'1. Data Input'!$C$39+(L104)-('1. Data Input'!$C$10*(1+'1. Data Input'!$C$26))))*(1+'1. Data Input'!$C$38),(IF('1. Data Input'!$C$7=C105,(VLOOKUP('1. Data Input'!$C$7,C:G,4)-(IF($C105=('1. Data Input'!$C$7),'1. Data Input'!$C$10,0))),0)))))</f>
        <v>0</v>
      </c>
    </row>
    <row r="106" spans="1:12">
      <c r="A106" s="24"/>
      <c r="B106" s="14"/>
      <c r="C106" s="14"/>
      <c r="D106" s="14"/>
      <c r="E106" s="111"/>
      <c r="F106" s="111"/>
      <c r="G106" s="112"/>
      <c r="H106" s="16"/>
      <c r="I106" s="15"/>
    </row>
    <row r="117" spans="2:2">
      <c r="B117" s="24"/>
    </row>
    <row r="124" spans="2:2">
      <c r="B124" s="24"/>
    </row>
    <row r="142" spans="5:6" ht="14.45">
      <c r="E142" s="2"/>
      <c r="F142" s="2"/>
    </row>
    <row r="143" spans="5:6" ht="14.45">
      <c r="E143" s="2"/>
      <c r="F143" s="2"/>
    </row>
    <row r="144" spans="5:6" ht="14.45">
      <c r="E144" s="2"/>
      <c r="F144" s="2"/>
    </row>
    <row r="145" spans="5:6" ht="14.45">
      <c r="E145" s="2"/>
      <c r="F145" s="2"/>
    </row>
    <row r="146" spans="5:6" ht="14.45">
      <c r="E146" s="2"/>
      <c r="F146" s="2"/>
    </row>
    <row r="147" spans="5:6" ht="14.45">
      <c r="E147" s="2"/>
      <c r="F147" s="2"/>
    </row>
    <row r="148" spans="5:6" ht="14.45">
      <c r="E148" s="2"/>
      <c r="F148" s="2"/>
    </row>
    <row r="149" spans="5:6" ht="14.45">
      <c r="E149" s="2"/>
      <c r="F149" s="2"/>
    </row>
    <row r="150" spans="5:6" ht="14.45">
      <c r="E150" s="2"/>
      <c r="F150" s="2"/>
    </row>
    <row r="151" spans="5:6" ht="14.45">
      <c r="E151" s="2"/>
      <c r="F151" s="2"/>
    </row>
    <row r="152" spans="5:6" ht="14.45">
      <c r="E152" s="2"/>
      <c r="F152" s="2"/>
    </row>
    <row r="153" spans="5:6" ht="14.45">
      <c r="E153" s="2"/>
      <c r="F153" s="2"/>
    </row>
  </sheetData>
  <customSheetViews>
    <customSheetView guid="{F15C7EE4-0AE5-4D7F-8EA3-A831ABBA2ABB}" hiddenColumns="1" topLeftCell="V1">
      <selection activeCell="V17" sqref="V17"/>
      <pageMargins left="0" right="0" top="0" bottom="0" header="0" footer="0"/>
      <pageSetup paperSize="9" orientation="portrait" useFirstPageNumber="1" horizontalDpi="300" verticalDpi="300" r:id="rId1"/>
      <headerFooter alignWithMargins="0">
        <oddHeader>&amp;C&amp;A</oddHeader>
        <oddFooter>&amp;CPagina &amp;P</oddFooter>
      </headerFooter>
    </customSheetView>
  </customSheetViews>
  <mergeCells count="2">
    <mergeCell ref="B3:G3"/>
    <mergeCell ref="H3:I3"/>
  </mergeCells>
  <conditionalFormatting sqref="I142:I65539">
    <cfRule type="expression" dxfId="35" priority="122" stopIfTrue="1">
      <formula>NOT(ISERROR(SEARCH("No",I142)))</formula>
    </cfRule>
    <cfRule type="expression" dxfId="34" priority="123" stopIfTrue="1">
      <formula>NOT(ISERROR(SEARCH("Yes",I142)))</formula>
    </cfRule>
  </conditionalFormatting>
  <conditionalFormatting sqref="J6:J105">
    <cfRule type="containsText" dxfId="33" priority="114" operator="containsText" text="No">
      <formula>NOT(ISERROR(SEARCH("No",J6)))</formula>
    </cfRule>
  </conditionalFormatting>
  <conditionalFormatting sqref="I30:I105">
    <cfRule type="expression" dxfId="32" priority="106" stopIfTrue="1">
      <formula>NOT(ISERROR(SEARCH("No",I30)))</formula>
    </cfRule>
    <cfRule type="expression" dxfId="31" priority="107" stopIfTrue="1">
      <formula>NOT(ISERROR(SEARCH("Yes",I30)))</formula>
    </cfRule>
  </conditionalFormatting>
  <conditionalFormatting sqref="J6:J105">
    <cfRule type="cellIs" dxfId="30" priority="88" operator="equal">
      <formula>0</formula>
    </cfRule>
  </conditionalFormatting>
  <conditionalFormatting sqref="K6">
    <cfRule type="containsText" dxfId="29" priority="37" operator="containsText" text="No">
      <formula>NOT(ISERROR(SEARCH("No",K6)))</formula>
    </cfRule>
  </conditionalFormatting>
  <conditionalFormatting sqref="K6">
    <cfRule type="cellIs" dxfId="28" priority="36" operator="equal">
      <formula>0</formula>
    </cfRule>
  </conditionalFormatting>
  <conditionalFormatting sqref="K6:K105">
    <cfRule type="containsText" dxfId="27" priority="34" operator="containsText" text="No">
      <formula>NOT(ISERROR(SEARCH("No",K6)))</formula>
    </cfRule>
  </conditionalFormatting>
  <conditionalFormatting sqref="K6:K105">
    <cfRule type="cellIs" dxfId="26" priority="33" operator="equal">
      <formula>0</formula>
    </cfRule>
  </conditionalFormatting>
  <conditionalFormatting sqref="L6">
    <cfRule type="containsText" dxfId="25" priority="32" operator="containsText" text="No">
      <formula>NOT(ISERROR(SEARCH("No",L6)))</formula>
    </cfRule>
  </conditionalFormatting>
  <conditionalFormatting sqref="L6">
    <cfRule type="cellIs" dxfId="24" priority="31" operator="equal">
      <formula>0</formula>
    </cfRule>
  </conditionalFormatting>
  <conditionalFormatting sqref="J4:L4">
    <cfRule type="containsText" dxfId="23" priority="30" operator="containsText" text="FI">
      <formula>NOT(ISERROR(SEARCH("FI",J4)))</formula>
    </cfRule>
  </conditionalFormatting>
  <conditionalFormatting sqref="L6:L105">
    <cfRule type="containsText" dxfId="22" priority="29" operator="containsText" text="No">
      <formula>NOT(ISERROR(SEARCH("No",L6)))</formula>
    </cfRule>
  </conditionalFormatting>
  <conditionalFormatting sqref="L6:L105">
    <cfRule type="cellIs" dxfId="21" priority="28" operator="equal">
      <formula>0</formula>
    </cfRule>
  </conditionalFormatting>
  <conditionalFormatting sqref="A5:A105">
    <cfRule type="containsText" dxfId="20" priority="14" operator="containsText" text="You">
      <formula>NOT(ISERROR(SEARCH("You",A5)))</formula>
    </cfRule>
  </conditionalFormatting>
  <conditionalFormatting sqref="I5">
    <cfRule type="expression" dxfId="19" priority="10" stopIfTrue="1">
      <formula>NOT(ISERROR(SEARCH("No",I5)))</formula>
    </cfRule>
    <cfRule type="expression" dxfId="18" priority="11" stopIfTrue="1">
      <formula>NOT(ISERROR(SEARCH("Yes",I5)))</formula>
    </cfRule>
  </conditionalFormatting>
  <conditionalFormatting sqref="B5:I5">
    <cfRule type="expression" dxfId="17" priority="7">
      <formula>$C5=$A$1</formula>
    </cfRule>
  </conditionalFormatting>
  <conditionalFormatting sqref="I6:I106">
    <cfRule type="expression" dxfId="16" priority="4" stopIfTrue="1">
      <formula>NOT(ISERROR(SEARCH("No",I6)))</formula>
    </cfRule>
    <cfRule type="expression" dxfId="15" priority="5" stopIfTrue="1">
      <formula>NOT(ISERROR(SEARCH("Yes",I6)))</formula>
    </cfRule>
  </conditionalFormatting>
  <conditionalFormatting sqref="B6:I106">
    <cfRule type="expression" dxfId="14" priority="1">
      <formula>$C6=$A$1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2"/>
  <headerFooter alignWithMargins="0">
    <oddHeader>&amp;C&amp;A</oddHeader>
    <oddFooter>&amp;CPagina &amp;P</oddFooter>
  </headerFooter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lorScale" priority="281" id="{575E6C26-C70D-4518-BA57-891BB0DF92A8}">
            <x14:colorScale>
              <x14:cfvo type="num">
                <xm:f>0</xm:f>
              </x14:cfvo>
              <x14:cfvo type="num">
                <xm:f>'1. Data Input'!$C$12</xm:f>
              </x14:cfvo>
              <x14:cfvo type="num">
                <xm:f>'1. Data Input'!$C$11</xm:f>
              </x14:cfvo>
              <x14:color rgb="FFFF5D5D"/>
              <x14:color rgb="FFFFFF66"/>
              <x14:color rgb="FF92D050"/>
            </x14:colorScale>
          </x14:cfRule>
          <xm:sqref>H30:H105</xm:sqref>
        </x14:conditionalFormatting>
        <x14:conditionalFormatting xmlns:xm="http://schemas.microsoft.com/office/excel/2006/main">
          <x14:cfRule type="cellIs" priority="38" operator="greaterThan" id="{0E34919B-2E51-433D-A30E-0C4FC0EE2EEE}">
            <xm:f>'1. Data Input'!$C$15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E30:F105</xm:sqref>
        </x14:conditionalFormatting>
        <x14:conditionalFormatting xmlns:xm="http://schemas.microsoft.com/office/excel/2006/main">
          <x14:cfRule type="expression" priority="15" id="{33EF943D-022A-43E9-80A2-1DC01D8F47B6}">
            <xm:f>$D6&gt;'1. Data Input'!$C$24</xm:f>
            <x14:dxf>
              <font>
                <color theme="0" tint="-0.24994659260841701"/>
              </font>
            </x14:dxf>
          </x14:cfRule>
          <xm:sqref>B30:L105 J6:L105</xm:sqref>
        </x14:conditionalFormatting>
        <x14:conditionalFormatting xmlns:xm="http://schemas.microsoft.com/office/excel/2006/main">
          <x14:cfRule type="colorScale" priority="12" id="{2412E863-7203-4163-B0B6-7562300946A9}">
            <x14:colorScale>
              <x14:cfvo type="num">
                <xm:f>0</xm:f>
              </x14:cfvo>
              <x14:cfvo type="num">
                <xm:f>'1. Data Input'!$C$12</xm:f>
              </x14:cfvo>
              <x14:cfvo type="num">
                <xm:f>'1. Data Input'!$C$11</xm:f>
              </x14:cfvo>
              <x14:color rgb="FFFF5D5D"/>
              <x14:color rgb="FFFFFF66"/>
              <x14:color rgb="FF92D050"/>
            </x14:colorScale>
          </x14:cfRule>
          <xm:sqref>H5</xm:sqref>
        </x14:conditionalFormatting>
        <x14:conditionalFormatting xmlns:xm="http://schemas.microsoft.com/office/excel/2006/main">
          <x14:cfRule type="cellIs" priority="9" operator="greaterThan" id="{90EF8122-C930-4038-A50E-DC9AD82C156A}">
            <xm:f>'1. Data Input'!$C$15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E5:F5</xm:sqref>
        </x14:conditionalFormatting>
        <x14:conditionalFormatting xmlns:xm="http://schemas.microsoft.com/office/excel/2006/main">
          <x14:cfRule type="expression" priority="8" id="{9C298076-32BA-42D9-8C3F-CF8A24FA5B52}">
            <xm:f>$D5&gt;'1. Data Input'!$C$24</xm:f>
            <x14:dxf>
              <font>
                <color theme="0" tint="-0.24994659260841701"/>
              </font>
            </x14:dxf>
          </x14:cfRule>
          <xm:sqref>B5:I5</xm:sqref>
        </x14:conditionalFormatting>
        <x14:conditionalFormatting xmlns:xm="http://schemas.microsoft.com/office/excel/2006/main">
          <x14:cfRule type="colorScale" priority="6" id="{CC927DA1-C102-4137-B350-7F9622F165A5}">
            <x14:colorScale>
              <x14:cfvo type="num">
                <xm:f>0</xm:f>
              </x14:cfvo>
              <x14:cfvo type="num">
                <xm:f>'1. Data Input'!$C$12</xm:f>
              </x14:cfvo>
              <x14:cfvo type="num">
                <xm:f>'1. Data Input'!$C$11</xm:f>
              </x14:cfvo>
              <x14:color rgb="FFFF5D5D"/>
              <x14:color rgb="FFFFFF66"/>
              <x14:color rgb="FF92D050"/>
            </x14:colorScale>
          </x14:cfRule>
          <xm:sqref>H6:H106</xm:sqref>
        </x14:conditionalFormatting>
        <x14:conditionalFormatting xmlns:xm="http://schemas.microsoft.com/office/excel/2006/main">
          <x14:cfRule type="cellIs" priority="3" operator="greaterThan" id="{8621115F-1A71-45B3-8542-9ED9FE67ED94}">
            <xm:f>'1. Data Input'!$C$15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E6:F106</xm:sqref>
        </x14:conditionalFormatting>
        <x14:conditionalFormatting xmlns:xm="http://schemas.microsoft.com/office/excel/2006/main">
          <x14:cfRule type="expression" priority="2" id="{128F3C87-FCB8-49AD-BAE9-00D60C7DD195}">
            <xm:f>$D6&gt;'1. Data Input'!$C$24</xm:f>
            <x14:dxf>
              <font>
                <color theme="0" tint="-0.24994659260841701"/>
              </font>
            </x14:dxf>
          </x14:cfRule>
          <xm:sqref>B6:I106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X790"/>
  <sheetViews>
    <sheetView zoomScaleNormal="100" workbookViewId="0">
      <pane xSplit="4" ySplit="8" topLeftCell="O9" activePane="bottomRight" state="frozen"/>
      <selection pane="bottomRight" activeCell="M712" sqref="M712"/>
      <selection pane="bottomLeft" activeCell="C9" sqref="C9"/>
      <selection pane="topRight" activeCell="F1" sqref="F1"/>
    </sheetView>
  </sheetViews>
  <sheetFormatPr defaultRowHeight="13.15"/>
  <cols>
    <col min="1" max="1" width="7.140625" style="24" hidden="1" customWidth="1"/>
    <col min="2" max="2" width="7.140625" style="20" hidden="1" customWidth="1"/>
    <col min="3" max="3" width="5" customWidth="1"/>
    <col min="4" max="4" width="12.140625" customWidth="1"/>
    <col min="5" max="5" width="10.28515625" customWidth="1"/>
    <col min="6" max="6" width="10.42578125" customWidth="1"/>
    <col min="7" max="7" width="9.7109375" style="20" customWidth="1"/>
    <col min="8" max="8" width="10.5703125" style="13" customWidth="1"/>
    <col min="9" max="9" width="17" style="24" customWidth="1"/>
    <col min="10" max="10" width="9.140625" style="13"/>
    <col min="11" max="11" width="11.85546875" style="13" customWidth="1"/>
    <col min="12" max="13" width="12.28515625" style="13" customWidth="1"/>
    <col min="14" max="14" width="12.85546875" style="13" customWidth="1"/>
    <col min="15" max="16" width="10.28515625" style="24" customWidth="1"/>
    <col min="17" max="17" width="10.7109375" style="7" customWidth="1"/>
    <col min="18" max="18" width="3.42578125" style="24" customWidth="1"/>
    <col min="19" max="19" width="10.7109375" style="24" customWidth="1"/>
    <col min="20" max="20" width="9" style="24" customWidth="1"/>
    <col min="21" max="21" width="3.42578125" customWidth="1"/>
    <col min="22" max="22" width="8.28515625" customWidth="1"/>
    <col min="23" max="23" width="11.140625" customWidth="1"/>
    <col min="24" max="24" width="13.28515625" customWidth="1"/>
  </cols>
  <sheetData>
    <row r="1" spans="1:24" s="20" customFormat="1" ht="13.9" thickBot="1">
      <c r="A1" s="24"/>
      <c r="B1" s="24"/>
      <c r="C1" s="4"/>
      <c r="D1" s="118" t="s">
        <v>105</v>
      </c>
      <c r="E1" s="119"/>
      <c r="F1" s="119"/>
      <c r="G1" s="119"/>
      <c r="H1" s="120"/>
      <c r="I1" s="114"/>
      <c r="J1" s="6"/>
      <c r="K1" s="6"/>
      <c r="L1" s="6"/>
      <c r="M1" s="6"/>
      <c r="N1" s="6"/>
      <c r="O1" s="143"/>
      <c r="P1" s="143"/>
      <c r="Q1" s="144" t="s">
        <v>106</v>
      </c>
      <c r="R1" s="142"/>
      <c r="S1" s="142"/>
      <c r="T1" s="144" t="s">
        <v>106</v>
      </c>
      <c r="U1" s="142"/>
      <c r="V1" s="144" t="s">
        <v>106</v>
      </c>
      <c r="W1" s="143"/>
      <c r="X1" s="24"/>
    </row>
    <row r="2" spans="1:24" s="20" customFormat="1">
      <c r="A2" s="24"/>
      <c r="B2" s="24"/>
      <c r="C2" s="4"/>
      <c r="D2" s="121" t="s">
        <v>107</v>
      </c>
      <c r="E2" s="31">
        <f>SUMIF($D$9:$D$702,"&gt;="&amp;DATE(YEAR(MAX($D$9:$D$702)),MONTH(MAX($D$9:$D$702))-12,DAY(MAX($D$9:$D$702))),E9:E702)/(IF(COUNT(E9:E702)&gt;=12,12,COUNT(E9:E702)))</f>
        <v>9000</v>
      </c>
      <c r="F2" s="31">
        <f>SUMIF($D$9:$D$702,"&gt;="&amp;DATE(YEAR(MAX($D$9:$D$702)),MONTH(MAX($D$9:$D$702))-12,DAY(MAX($D$9:$D$702))),F9:F702)/(IF(COUNT(F9:F702)&gt;=12,12,COUNT(F9:F702)))</f>
        <v>3308</v>
      </c>
      <c r="G2" s="31">
        <f>SUMIF($D$9:$D$702,"&gt;="&amp;DATE(YEAR(MAX($D$9:$D$702)),MONTH(MAX($D$9:$D$702))-12,DAY(MAX($D$9:$D$702))),G9:G702)/(IF(COUNT(G9:G702)&gt;=12,12,COUNT(G9:G702)))</f>
        <v>5692</v>
      </c>
      <c r="H2" s="122">
        <f>SUMIF($D$9:$D$702,"&gt;="&amp;DATE(YEAR(MAX($D$9:$D$702)),MONTH(MAX($D$9:$D$702))-12,DAY(MAX($D$9:$D$702))),H9:H702)/(IF(COUNT(H9:H702)&gt;=12,12,COUNT(H9:H702)))</f>
        <v>3168.2660000000005</v>
      </c>
      <c r="I2" s="128"/>
      <c r="J2" s="118" t="s">
        <v>107</v>
      </c>
      <c r="K2" s="132">
        <f t="shared" ref="K2:P2" si="0">SUMIF($D$9:$D$702,"&gt;="&amp;DATE(YEAR(MAX($D$9:$D$702)),MONTH(MAX($D$9:$D$702))-12,DAY(MAX($D$9:$D$702))),K9:K702)/(IF(COUNT(K9:K702)&gt;=12,12,COUNT(K9:K702)))</f>
        <v>11000</v>
      </c>
      <c r="L2" s="132">
        <f t="shared" si="0"/>
        <v>10680</v>
      </c>
      <c r="M2" s="132">
        <f t="shared" si="0"/>
        <v>20800</v>
      </c>
      <c r="N2" s="132">
        <f t="shared" si="0"/>
        <v>13500</v>
      </c>
      <c r="O2" s="135">
        <f t="shared" si="0"/>
        <v>0</v>
      </c>
      <c r="P2" s="135">
        <f t="shared" si="0"/>
        <v>55980</v>
      </c>
      <c r="Q2" s="133">
        <f>SUMIF($D$9:$D$702,"&gt;="&amp;DATE(YEAR(MAX($D$9:$D$702)),MONTH(MAX($D$9:$D$702))-12,DAY(MAX($D$9:$D$702))),Q9:Q702)/(IF(COUNT(Q9:Q705)&gt;=12,12,COUNT(Q9:Q702)))</f>
        <v>9.7969817437084439E-2</v>
      </c>
      <c r="R2" s="119"/>
      <c r="S2" s="132">
        <f>SUMIF($D$9:$D$702,"&gt;="&amp;DATE(YEAR(MAX($D$9:$D$702)),MONTH(MAX($D$9:$D$702))-12,DAY(MAX($D$9:$D$702))),S9:S702)/(IF(COUNT(S9:S702)&gt;=12,12,COUNT(S9:S702)))</f>
        <v>1082.3179999999995</v>
      </c>
      <c r="T2" s="133">
        <f>SUMIF($D$9:$D$702,"&gt;="&amp;DATE(YEAR(MAX($D$9:$D$702)),MONTH(MAX($D$9:$D$702))-12,DAY(MAX($D$9:$D$702))),T9:T702)/(IF(COUNT(T9:T705)&gt;=12,12,COUNT(T9:T702)))</f>
        <v>0.12258755953731013</v>
      </c>
      <c r="U2" s="119"/>
      <c r="V2" s="134">
        <f>SUMIF($D$9:$D$702,"&gt;="&amp;DATE(YEAR(MAX($D$9:$D$702)),MONTH(MAX($D$9:$D$702))-12,DAY(MAX($D$9:$D$702))),V9:V702)/(IF(COUNT(V9:V28)&gt;=12,12,COUNT(V9:V702)))</f>
        <v>0.63244444444444436</v>
      </c>
      <c r="W2" s="135">
        <f t="shared" ref="W2" si="1">SUMIF($D$9:$D$702,"&gt;="&amp;DATE(YEAR(MAX($D$9:$D$702)),MONTH(MAX($D$9:$D$702))-12,DAY(MAX($D$9:$D$702))),W9:W702)/(IF(COUNT(W9:W702)&gt;=12,12,COUNT(W9:W702)))</f>
        <v>149.93333333333334</v>
      </c>
      <c r="X2" s="114"/>
    </row>
    <row r="3" spans="1:24" s="20" customFormat="1">
      <c r="A3" s="24"/>
      <c r="B3" s="24"/>
      <c r="C3" s="4"/>
      <c r="D3" s="121" t="s">
        <v>108</v>
      </c>
      <c r="E3" s="123">
        <f>AVERAGE(E9:E705)</f>
        <v>9000</v>
      </c>
      <c r="F3" s="123">
        <f>AVERAGE(F9:F705)</f>
        <v>3308</v>
      </c>
      <c r="G3" s="123">
        <f>AVERAGE(G9:G705)</f>
        <v>5692</v>
      </c>
      <c r="H3" s="124">
        <f>AVERAGE(H9:H705)</f>
        <v>3168.2660000000005</v>
      </c>
      <c r="I3" s="129"/>
      <c r="J3" s="121" t="s">
        <v>108</v>
      </c>
      <c r="K3" s="123">
        <f t="shared" ref="K3:Q3" si="2">AVERAGE(K9:K705)</f>
        <v>11000</v>
      </c>
      <c r="L3" s="123">
        <f t="shared" si="2"/>
        <v>10680</v>
      </c>
      <c r="M3" s="123">
        <f t="shared" si="2"/>
        <v>20800</v>
      </c>
      <c r="N3" s="123">
        <f t="shared" si="2"/>
        <v>13500</v>
      </c>
      <c r="O3" s="124">
        <f t="shared" si="2"/>
        <v>0</v>
      </c>
      <c r="P3" s="124">
        <f t="shared" si="2"/>
        <v>55980</v>
      </c>
      <c r="Q3" s="136">
        <f t="shared" si="2"/>
        <v>9.7969817437084439E-2</v>
      </c>
      <c r="R3" s="137"/>
      <c r="S3" s="123">
        <f>AVERAGE(S9:S705)</f>
        <v>1082.3179999999995</v>
      </c>
      <c r="T3" s="136">
        <f t="shared" ref="T3" si="3">AVERAGE(T9:T705)</f>
        <v>0.12258755953731013</v>
      </c>
      <c r="U3" s="137"/>
      <c r="V3" s="138">
        <f>AVERAGE(V9:V705)</f>
        <v>0.63244444444444436</v>
      </c>
      <c r="W3" s="124">
        <f t="shared" ref="W3" si="4">AVERAGE(W9:W705)</f>
        <v>149.93333333333334</v>
      </c>
      <c r="X3" s="114"/>
    </row>
    <row r="4" spans="1:24" s="20" customFormat="1" ht="13.9" thickBot="1">
      <c r="A4" s="24"/>
      <c r="B4" s="24"/>
      <c r="C4" s="4"/>
      <c r="D4" s="121" t="s">
        <v>109</v>
      </c>
      <c r="E4" s="123">
        <f>SUMIF($D$9:$D$702,"&gt;="&amp;DATE(YEAR(MAX($D$9:$D$702)),MONTH(MAX($D$9:$D$702))-12,DAY(MAX($D$9:$D$702))),E9:E702)</f>
        <v>45000</v>
      </c>
      <c r="F4" s="123">
        <f>SUMIF($D$9:$D$702,"&gt;="&amp;DATE(YEAR(MAX($D$9:$D$702)),MONTH(MAX($D$9:$D$702))-12,DAY(MAX($D$9:$D$702))),F9:F702)</f>
        <v>16540</v>
      </c>
      <c r="G4" s="123">
        <f>SUMIF($D$9:$D$702,"&gt;="&amp;DATE(YEAR(MAX($D$9:$D$702)),MONTH(MAX($D$9:$D$702))-12,DAY(MAX($D$9:$D$702))),G9:G702)</f>
        <v>28460</v>
      </c>
      <c r="H4" s="124">
        <f>SUMIF($D$9:$D$702,"&gt;="&amp;DATE(YEAR(MAX($D$9:$D$702)),MONTH(MAX($D$9:$D$702))-12,DAY(MAX($D$9:$D$702))),H9:H702)</f>
        <v>15841.330000000002</v>
      </c>
      <c r="I4" s="129"/>
      <c r="J4" s="139" t="s">
        <v>110</v>
      </c>
      <c r="K4" s="126">
        <f>(VLOOKUP(MAX('3. Monthly Balance Sheet'!$D$9:$D$705),'3. Monthly Balance Sheet'!$D$9:$P$705,K706,FALSE))</f>
        <v>12000</v>
      </c>
      <c r="L4" s="126">
        <f>(VLOOKUP(MAX('3. Monthly Balance Sheet'!$D$9:$D$705),'3. Monthly Balance Sheet'!$D$9:$P$705,L706,FALSE))</f>
        <v>18000</v>
      </c>
      <c r="M4" s="126">
        <f>(VLOOKUP(MAX('3. Monthly Balance Sheet'!$D$9:$D$705),'3. Monthly Balance Sheet'!$D$9:$P$705,M706,FALSE))</f>
        <v>21000</v>
      </c>
      <c r="N4" s="126">
        <f>(VLOOKUP(MAX('3. Monthly Balance Sheet'!$D$9:$D$705),'3. Monthly Balance Sheet'!$D$9:$P$705,N706,FALSE))</f>
        <v>14000</v>
      </c>
      <c r="O4" s="127">
        <f>(VLOOKUP(MAX('3. Monthly Balance Sheet'!$D$9:$D$705),'3. Monthly Balance Sheet'!$D$9:$P$705,O706,FALSE))</f>
        <v>0</v>
      </c>
      <c r="P4" s="127">
        <f>(VLOOKUP(MAX('3. Monthly Balance Sheet'!$D$9:$D$705),'3. Monthly Balance Sheet'!$D$9:$P$705,P706,FALSE))</f>
        <v>65000</v>
      </c>
      <c r="Q4" s="140"/>
      <c r="R4" s="141"/>
      <c r="S4" s="126">
        <f>(VLOOKUP(MAX('3. Monthly Balance Sheet'!$D$9:$D$705),'3. Monthly Balance Sheet'!$D$9:$W$705,S706,FALSE))</f>
        <v>2158.6699999999983</v>
      </c>
      <c r="T4" s="126"/>
      <c r="U4" s="141"/>
      <c r="V4" s="141"/>
      <c r="W4" s="127">
        <f>(VLOOKUP(MAX('3. Monthly Balance Sheet'!$D$9:$D$705),'3. Monthly Balance Sheet'!$D$9:$W$705,W706,FALSE))</f>
        <v>176.66666666666666</v>
      </c>
      <c r="X4" s="114"/>
    </row>
    <row r="5" spans="1:24" s="20" customFormat="1" ht="13.9" thickBot="1">
      <c r="A5" s="24"/>
      <c r="B5" s="24"/>
      <c r="C5" s="4"/>
      <c r="D5" s="125" t="s">
        <v>111</v>
      </c>
      <c r="E5" s="126">
        <f>SUM(E9:E705)</f>
        <v>45000</v>
      </c>
      <c r="F5" s="126">
        <f>SUM(F9:F705)</f>
        <v>16540</v>
      </c>
      <c r="G5" s="126">
        <f>SUM(G9:G705)</f>
        <v>28460</v>
      </c>
      <c r="H5" s="127">
        <f>SUM(H9:H705)</f>
        <v>15841.330000000002</v>
      </c>
      <c r="I5" s="115"/>
      <c r="J5" s="100"/>
      <c r="K5" s="130"/>
      <c r="L5" s="130"/>
      <c r="M5" s="130"/>
      <c r="N5" s="130"/>
      <c r="O5" s="100"/>
      <c r="P5" s="100"/>
      <c r="Q5" s="131"/>
      <c r="R5" s="100"/>
      <c r="S5" s="130"/>
      <c r="T5" s="130"/>
      <c r="U5" s="100"/>
      <c r="V5" s="100"/>
      <c r="W5" s="100"/>
      <c r="X5" s="24"/>
    </row>
    <row r="6" spans="1:24" ht="13.9" thickBot="1">
      <c r="B6" s="24"/>
      <c r="C6" s="24"/>
      <c r="D6" s="116"/>
      <c r="E6" s="117"/>
      <c r="F6" s="117"/>
      <c r="G6" s="117"/>
      <c r="H6" s="117"/>
      <c r="J6" s="24"/>
      <c r="K6" s="6"/>
      <c r="L6" s="6"/>
      <c r="M6" s="6"/>
      <c r="N6" s="6"/>
      <c r="O6" s="6"/>
      <c r="P6" s="6"/>
      <c r="Q6" s="150"/>
      <c r="U6" s="24"/>
      <c r="V6" s="24"/>
      <c r="W6" s="24"/>
      <c r="X6" s="24"/>
    </row>
    <row r="7" spans="1:24" s="1" customFormat="1">
      <c r="D7" s="87"/>
      <c r="E7" s="199" t="s">
        <v>112</v>
      </c>
      <c r="F7" s="200"/>
      <c r="G7" s="200"/>
      <c r="H7" s="201"/>
      <c r="I7" s="98"/>
      <c r="J7" s="87"/>
      <c r="K7" s="199" t="s">
        <v>7</v>
      </c>
      <c r="L7" s="200"/>
      <c r="M7" s="200"/>
      <c r="N7" s="200"/>
      <c r="O7" s="200"/>
      <c r="P7" s="200"/>
      <c r="Q7" s="201"/>
      <c r="S7" s="89"/>
      <c r="T7" s="7"/>
    </row>
    <row r="8" spans="1:24" s="27" customFormat="1" ht="39.6">
      <c r="A8" s="27" t="s">
        <v>113</v>
      </c>
      <c r="B8" s="27" t="s">
        <v>98</v>
      </c>
      <c r="C8" s="27" t="s">
        <v>99</v>
      </c>
      <c r="D8" s="88" t="s">
        <v>114</v>
      </c>
      <c r="E8" s="101" t="s">
        <v>115</v>
      </c>
      <c r="F8" s="102" t="s">
        <v>116</v>
      </c>
      <c r="G8" s="28" t="s">
        <v>117</v>
      </c>
      <c r="H8" s="103" t="s">
        <v>118</v>
      </c>
      <c r="I8" s="90" t="s">
        <v>51</v>
      </c>
      <c r="J8" s="88"/>
      <c r="K8" s="92" t="s">
        <v>119</v>
      </c>
      <c r="L8" s="28" t="s">
        <v>120</v>
      </c>
      <c r="M8" s="28" t="s">
        <v>121</v>
      </c>
      <c r="N8" s="28" t="s">
        <v>122</v>
      </c>
      <c r="O8" s="28" t="s">
        <v>123</v>
      </c>
      <c r="P8" s="102" t="s">
        <v>124</v>
      </c>
      <c r="Q8" s="151" t="s">
        <v>125</v>
      </c>
      <c r="S8" s="90" t="s">
        <v>126</v>
      </c>
      <c r="T8" s="28" t="s">
        <v>127</v>
      </c>
      <c r="V8" s="27" t="s">
        <v>128</v>
      </c>
      <c r="W8" s="27" t="s">
        <v>129</v>
      </c>
    </row>
    <row r="9" spans="1:24">
      <c r="A9" s="25">
        <f>IF(D9="","",MONTH(D9))</f>
        <v>1</v>
      </c>
      <c r="B9" s="25">
        <f>IF(YEAR(D9)=1900,"",YEAR(D9))</f>
        <v>2021</v>
      </c>
      <c r="C9" s="25">
        <f>IF(D9="","",'1. Data Input'!$C$5+('3. Monthly Balance Sheet'!B9-'1. Data Input'!$C$4))</f>
        <v>31</v>
      </c>
      <c r="D9" s="97">
        <v>44197</v>
      </c>
      <c r="E9" s="93">
        <v>9000</v>
      </c>
      <c r="F9" s="22">
        <v>2400</v>
      </c>
      <c r="G9" s="29">
        <f>IF(E9="","",E9-F9)</f>
        <v>6600</v>
      </c>
      <c r="H9" s="94">
        <f>IF(B9="","",IFERROR(SUMPRODUCT((MONTH('4. Trading Tracker'!$F$8:$F$703)=A9)*(YEAR('4. Trading Tracker'!$F$8:$F$703)=B9)*('4. Trading Tracker'!$L$8:$L$703)),0))</f>
        <v>3186.75</v>
      </c>
      <c r="I9" s="99"/>
      <c r="J9" s="4"/>
      <c r="K9" s="93">
        <v>8000</v>
      </c>
      <c r="L9" s="22">
        <v>3900</v>
      </c>
      <c r="M9" s="22">
        <v>20000</v>
      </c>
      <c r="N9" s="22">
        <v>13000</v>
      </c>
      <c r="O9" s="22">
        <v>0</v>
      </c>
      <c r="P9" s="29">
        <f t="shared" ref="P9:P72" si="5">IF(D9="","",SUM(K9:O9))</f>
        <v>44900</v>
      </c>
      <c r="Q9" s="152"/>
      <c r="S9" s="149">
        <f>IF(L9="","",L9-SUM($H$9:H9))</f>
        <v>713.25</v>
      </c>
      <c r="T9" s="86">
        <f>IF(H9="","",S9/SUM($H$9:H9))</f>
        <v>0.2238173687926571</v>
      </c>
      <c r="U9" s="24"/>
      <c r="V9" s="30">
        <f t="shared" ref="V9:V72" si="6">IFERROR((G9)/E9,"")</f>
        <v>0.73333333333333328</v>
      </c>
      <c r="W9" s="29">
        <f>IF(P9="","",((P9-K9)*'1. Data Input'!$C$13)/12)</f>
        <v>123</v>
      </c>
      <c r="X9" s="24"/>
    </row>
    <row r="10" spans="1:24" s="20" customFormat="1">
      <c r="A10" s="25">
        <f t="shared" ref="A10:A73" si="7">IF(D10="","",MONTH(D10))</f>
        <v>2</v>
      </c>
      <c r="B10" s="25">
        <f t="shared" ref="B10:B73" si="8">IF(YEAR(D10)=1900,"",YEAR(D10))</f>
        <v>2021</v>
      </c>
      <c r="C10" s="25">
        <f>IF(D10="","",'1. Data Input'!$C$5+('3. Monthly Balance Sheet'!B10-'1. Data Input'!$C$4))</f>
        <v>31</v>
      </c>
      <c r="D10" s="97">
        <v>44228</v>
      </c>
      <c r="E10" s="93">
        <v>9000</v>
      </c>
      <c r="F10" s="22">
        <v>3550</v>
      </c>
      <c r="G10" s="29">
        <f t="shared" ref="G10:G73" si="9">IF(E10="","",E10-F10)</f>
        <v>5450</v>
      </c>
      <c r="H10" s="94">
        <f>IF(B10="","",IFERROR(SUMPRODUCT((MONTH('4. Trading Tracker'!$F$8:$F$703)=A10)*(YEAR('4. Trading Tracker'!$F$8:$F$703)=B10)*('4. Trading Tracker'!$L$8:$L$703)),0))</f>
        <v>3302.3159999999998</v>
      </c>
      <c r="I10" s="99"/>
      <c r="J10" s="4"/>
      <c r="K10" s="93">
        <v>11000</v>
      </c>
      <c r="L10" s="22">
        <v>7400</v>
      </c>
      <c r="M10" s="22">
        <v>21000</v>
      </c>
      <c r="N10" s="22">
        <v>13250</v>
      </c>
      <c r="O10" s="22">
        <v>0</v>
      </c>
      <c r="P10" s="29">
        <f t="shared" si="5"/>
        <v>52650</v>
      </c>
      <c r="Q10" s="152">
        <f t="shared" ref="Q10:Q73" si="10">IF(P10=0,"",IFERROR(((P10/P9)-1),""))</f>
        <v>0.17260579064587978</v>
      </c>
      <c r="R10" s="24"/>
      <c r="S10" s="149">
        <f>IF(L10="","",L10-SUM($H$9:H10))</f>
        <v>910.9340000000002</v>
      </c>
      <c r="T10" s="86">
        <f>IF(H10="","",S10/SUM($H$9:H10))</f>
        <v>0.14037983278333124</v>
      </c>
      <c r="U10" s="24"/>
      <c r="V10" s="30">
        <f t="shared" si="6"/>
        <v>0.60555555555555551</v>
      </c>
      <c r="W10" s="29">
        <f>IF(P10="","",((P10-K10)*'1. Data Input'!$C$13)/12)</f>
        <v>138.83333333333334</v>
      </c>
      <c r="X10" s="3"/>
    </row>
    <row r="11" spans="1:24" s="20" customFormat="1">
      <c r="A11" s="25">
        <f t="shared" si="7"/>
        <v>3</v>
      </c>
      <c r="B11" s="25">
        <f t="shared" si="8"/>
        <v>2021</v>
      </c>
      <c r="C11" s="25">
        <f>IF(D11="","",'1. Data Input'!$C$5+('3. Monthly Balance Sheet'!B11-'1. Data Input'!$C$4))</f>
        <v>31</v>
      </c>
      <c r="D11" s="97">
        <v>44256</v>
      </c>
      <c r="E11" s="93">
        <v>9000</v>
      </c>
      <c r="F11" s="22">
        <v>2730</v>
      </c>
      <c r="G11" s="29">
        <f>IF(E11="","",E11-F11)</f>
        <v>6270</v>
      </c>
      <c r="H11" s="94">
        <f>IF(B11="","",IFERROR(SUMPRODUCT((MONTH('4. Trading Tracker'!$F$8:$F$703)=A11)*(YEAR('4. Trading Tracker'!$F$8:$F$703)=B11)*('4. Trading Tracker'!$L$8:$L$703)),0))</f>
        <v>3257.4079999999999</v>
      </c>
      <c r="I11" s="99" t="s">
        <v>130</v>
      </c>
      <c r="J11" s="4"/>
      <c r="K11" s="93">
        <v>12000</v>
      </c>
      <c r="L11" s="22">
        <v>9100</v>
      </c>
      <c r="M11" s="22">
        <v>21000</v>
      </c>
      <c r="N11" s="22">
        <v>13500</v>
      </c>
      <c r="O11" s="22">
        <v>0</v>
      </c>
      <c r="P11" s="29">
        <f t="shared" si="5"/>
        <v>55600</v>
      </c>
      <c r="Q11" s="152">
        <f t="shared" si="10"/>
        <v>5.6030389363722621E-2</v>
      </c>
      <c r="R11" s="24"/>
      <c r="S11" s="149">
        <f>IF(L11="","",L11-SUM($H$9:H11))</f>
        <v>-646.47400000000016</v>
      </c>
      <c r="T11" s="86">
        <f>IF(H11="","",S11/SUM($H$9:H11))</f>
        <v>-6.6329012933292603E-2</v>
      </c>
      <c r="U11" s="24"/>
      <c r="V11" s="30">
        <f t="shared" si="6"/>
        <v>0.69666666666666666</v>
      </c>
      <c r="W11" s="29">
        <f>IF(P11="","",((P11-K11)*'1. Data Input'!$C$13)/12)</f>
        <v>145.33333333333334</v>
      </c>
      <c r="X11" s="3"/>
    </row>
    <row r="12" spans="1:24" s="20" customFormat="1">
      <c r="A12" s="25">
        <f t="shared" si="7"/>
        <v>4</v>
      </c>
      <c r="B12" s="25">
        <f t="shared" si="8"/>
        <v>2021</v>
      </c>
      <c r="C12" s="25">
        <f>IF(D12="","",'1. Data Input'!$C$5+('3. Monthly Balance Sheet'!B12-'1. Data Input'!$C$4))</f>
        <v>31</v>
      </c>
      <c r="D12" s="97">
        <v>44287</v>
      </c>
      <c r="E12" s="93">
        <v>9000</v>
      </c>
      <c r="F12" s="22">
        <v>5430</v>
      </c>
      <c r="G12" s="29">
        <f>IF(E12="","",E12-F12)</f>
        <v>3570</v>
      </c>
      <c r="H12" s="94">
        <f>IF(B12="","",IFERROR(SUMPRODUCT((MONTH('4. Trading Tracker'!$F$8:$F$703)=A12)*(YEAR('4. Trading Tracker'!$F$8:$F$703)=B12)*('4. Trading Tracker'!$L$8:$L$703)),0))</f>
        <v>2978.3159999999998</v>
      </c>
      <c r="I12" s="99" t="s">
        <v>131</v>
      </c>
      <c r="J12" s="4"/>
      <c r="K12" s="93">
        <v>12000</v>
      </c>
      <c r="L12" s="22">
        <v>15000</v>
      </c>
      <c r="M12" s="22">
        <v>21000</v>
      </c>
      <c r="N12" s="22">
        <v>13750</v>
      </c>
      <c r="O12" s="22">
        <v>0</v>
      </c>
      <c r="P12" s="29">
        <f t="shared" si="5"/>
        <v>61750</v>
      </c>
      <c r="Q12" s="152">
        <f t="shared" si="10"/>
        <v>0.110611510791367</v>
      </c>
      <c r="R12" s="24"/>
      <c r="S12" s="149">
        <f>IF(L12="","",L12-SUM($H$9:H12))</f>
        <v>2275.2099999999991</v>
      </c>
      <c r="T12" s="86">
        <f>IF(H12="","",S12/SUM($H$9:H12))</f>
        <v>0.17880137904043988</v>
      </c>
      <c r="U12" s="24"/>
      <c r="V12" s="30">
        <f t="shared" si="6"/>
        <v>0.39666666666666667</v>
      </c>
      <c r="W12" s="29">
        <f>IF(P12="","",((P12-K12)*'1. Data Input'!$C$13)/12)</f>
        <v>165.83333333333334</v>
      </c>
      <c r="X12" s="3"/>
    </row>
    <row r="13" spans="1:24" s="20" customFormat="1">
      <c r="A13" s="25">
        <f t="shared" si="7"/>
        <v>5</v>
      </c>
      <c r="B13" s="25">
        <f t="shared" si="8"/>
        <v>2021</v>
      </c>
      <c r="C13" s="25">
        <f>IF(D13="","",'1. Data Input'!$C$5+('3. Monthly Balance Sheet'!B13-'1. Data Input'!$C$4))</f>
        <v>31</v>
      </c>
      <c r="D13" s="97">
        <v>44317</v>
      </c>
      <c r="E13" s="93">
        <v>9000</v>
      </c>
      <c r="F13" s="22">
        <v>2430</v>
      </c>
      <c r="G13" s="29">
        <f>IF(E13="","",E13-F13)</f>
        <v>6570</v>
      </c>
      <c r="H13" s="94">
        <f>IF(B13="","",IFERROR(SUMPRODUCT((MONTH('4. Trading Tracker'!$F$8:$F$703)=A13)*(YEAR('4. Trading Tracker'!$F$8:$F$703)=B13)*('4. Trading Tracker'!$L$8:$L$703)),0))</f>
        <v>3116.54</v>
      </c>
      <c r="I13" s="99"/>
      <c r="J13" s="4"/>
      <c r="K13" s="93">
        <v>12000</v>
      </c>
      <c r="L13" s="22">
        <v>18000</v>
      </c>
      <c r="M13" s="22">
        <v>21000</v>
      </c>
      <c r="N13" s="22">
        <v>14000</v>
      </c>
      <c r="O13" s="22">
        <v>0</v>
      </c>
      <c r="P13" s="29">
        <f t="shared" si="5"/>
        <v>65000</v>
      </c>
      <c r="Q13" s="152">
        <f t="shared" si="10"/>
        <v>5.2631578947368363E-2</v>
      </c>
      <c r="R13" s="24"/>
      <c r="S13" s="149">
        <f>IF(L13="","",L13-SUM($H$9:H13))</f>
        <v>2158.6699999999983</v>
      </c>
      <c r="T13" s="86">
        <f>IF(H13="","",S13/SUM($H$9:H13))</f>
        <v>0.13626823000341498</v>
      </c>
      <c r="U13" s="24"/>
      <c r="V13" s="30">
        <f t="shared" si="6"/>
        <v>0.73</v>
      </c>
      <c r="W13" s="29">
        <f>IF(P13="","",((P13-K13)*'1. Data Input'!$C$13)/12)</f>
        <v>176.66666666666666</v>
      </c>
      <c r="X13" s="3"/>
    </row>
    <row r="14" spans="1:24" s="20" customFormat="1">
      <c r="A14" s="25" t="str">
        <f t="shared" si="7"/>
        <v/>
      </c>
      <c r="B14" s="25" t="str">
        <f t="shared" si="8"/>
        <v/>
      </c>
      <c r="C14" s="25" t="str">
        <f>IF(D14="","",'1. Data Input'!$C$5+('3. Monthly Balance Sheet'!B14-'1. Data Input'!$C$4))</f>
        <v/>
      </c>
      <c r="D14" s="97"/>
      <c r="E14" s="93"/>
      <c r="F14" s="22"/>
      <c r="G14" s="29" t="str">
        <f t="shared" si="9"/>
        <v/>
      </c>
      <c r="H14" s="94" t="str">
        <f>IF(B14="","",IFERROR(SUMPRODUCT((MONTH('4. Trading Tracker'!$F$8:$F$703)=A14)*(YEAR('4. Trading Tracker'!$F$8:$F$703)=B14)*('4. Trading Tracker'!$L$8:$L$703)),0))</f>
        <v/>
      </c>
      <c r="I14" s="99"/>
      <c r="J14" s="4"/>
      <c r="K14" s="93"/>
      <c r="L14" s="22"/>
      <c r="M14" s="22"/>
      <c r="N14" s="22"/>
      <c r="O14" s="22"/>
      <c r="P14" s="29" t="str">
        <f t="shared" si="5"/>
        <v/>
      </c>
      <c r="Q14" s="152" t="str">
        <f t="shared" si="10"/>
        <v/>
      </c>
      <c r="R14" s="24"/>
      <c r="S14" s="149" t="str">
        <f>IF(L14="","",L14-SUM($H$9:H14))</f>
        <v/>
      </c>
      <c r="T14" s="86" t="str">
        <f>IF(H14="","",S14/SUM($H$9:H14))</f>
        <v/>
      </c>
      <c r="U14" s="24"/>
      <c r="V14" s="30" t="str">
        <f t="shared" si="6"/>
        <v/>
      </c>
      <c r="W14" s="29" t="str">
        <f>IF(P14="","",((P14-K14)*'1. Data Input'!$C$13)/12)</f>
        <v/>
      </c>
      <c r="X14" s="24"/>
    </row>
    <row r="15" spans="1:24" s="20" customFormat="1">
      <c r="A15" s="25" t="str">
        <f t="shared" si="7"/>
        <v/>
      </c>
      <c r="B15" s="25" t="str">
        <f t="shared" si="8"/>
        <v/>
      </c>
      <c r="C15" s="25" t="str">
        <f>IF(D15="","",'1. Data Input'!$C$5+('3. Monthly Balance Sheet'!B15-'1. Data Input'!$C$4))</f>
        <v/>
      </c>
      <c r="D15" s="97"/>
      <c r="E15" s="93"/>
      <c r="F15" s="22"/>
      <c r="G15" s="29" t="str">
        <f t="shared" si="9"/>
        <v/>
      </c>
      <c r="H15" s="94" t="str">
        <f>IF(B15="","",IFERROR(SUMPRODUCT((MONTH('4. Trading Tracker'!$F$8:$F$703)=A15)*(YEAR('4. Trading Tracker'!$F$8:$F$703)=B15)*('4. Trading Tracker'!$L$8:$L$703)),0))</f>
        <v/>
      </c>
      <c r="I15" s="99"/>
      <c r="J15" s="4"/>
      <c r="K15" s="93"/>
      <c r="L15" s="22"/>
      <c r="M15" s="22"/>
      <c r="N15" s="22"/>
      <c r="O15" s="22"/>
      <c r="P15" s="29" t="str">
        <f t="shared" si="5"/>
        <v/>
      </c>
      <c r="Q15" s="152" t="str">
        <f t="shared" si="10"/>
        <v/>
      </c>
      <c r="R15" s="24"/>
      <c r="S15" s="149" t="str">
        <f>IF(L15="","",L15-SUM($H$9:H15))</f>
        <v/>
      </c>
      <c r="T15" s="86" t="str">
        <f>IF(H15="","",S15/SUM($H$9:H15))</f>
        <v/>
      </c>
      <c r="U15" s="24"/>
      <c r="V15" s="30" t="str">
        <f t="shared" si="6"/>
        <v/>
      </c>
      <c r="W15" s="29" t="str">
        <f>IF(P15="","",((P15-K15)*'1. Data Input'!$C$13)/12)</f>
        <v/>
      </c>
      <c r="X15" s="24"/>
    </row>
    <row r="16" spans="1:24" s="20" customFormat="1">
      <c r="A16" s="25" t="str">
        <f t="shared" si="7"/>
        <v/>
      </c>
      <c r="B16" s="25" t="str">
        <f t="shared" si="8"/>
        <v/>
      </c>
      <c r="C16" s="25" t="str">
        <f>IF(D16="","",'1. Data Input'!$C$5+('3. Monthly Balance Sheet'!B16-'1. Data Input'!$C$4))</f>
        <v/>
      </c>
      <c r="D16" s="97"/>
      <c r="E16" s="93"/>
      <c r="F16" s="22"/>
      <c r="G16" s="29" t="str">
        <f t="shared" si="9"/>
        <v/>
      </c>
      <c r="H16" s="94" t="str">
        <f>IF(B16="","",IFERROR(SUMPRODUCT((MONTH('4. Trading Tracker'!$F$8:$F$703)=A16)*(YEAR('4. Trading Tracker'!$F$8:$F$703)=B16)*('4. Trading Tracker'!$L$8:$L$703)),0))</f>
        <v/>
      </c>
      <c r="I16" s="99"/>
      <c r="J16" s="4"/>
      <c r="K16" s="93"/>
      <c r="L16" s="22"/>
      <c r="M16" s="22"/>
      <c r="N16" s="22"/>
      <c r="O16" s="22"/>
      <c r="P16" s="29" t="str">
        <f t="shared" si="5"/>
        <v/>
      </c>
      <c r="Q16" s="152" t="str">
        <f t="shared" si="10"/>
        <v/>
      </c>
      <c r="R16" s="24"/>
      <c r="S16" s="149" t="str">
        <f>IF(L16="","",L16-SUM($H$9:H16))</f>
        <v/>
      </c>
      <c r="T16" s="86" t="str">
        <f>IF(H16="","",S16/SUM($H$9:H16))</f>
        <v/>
      </c>
      <c r="U16" s="24"/>
      <c r="V16" s="30" t="str">
        <f t="shared" si="6"/>
        <v/>
      </c>
      <c r="W16" s="29" t="str">
        <f>IF(P16="","",((P16-K16)*'1. Data Input'!$C$13)/12)</f>
        <v/>
      </c>
      <c r="X16" s="24"/>
    </row>
    <row r="17" spans="1:23" s="20" customFormat="1">
      <c r="A17" s="25" t="str">
        <f t="shared" si="7"/>
        <v/>
      </c>
      <c r="B17" s="25" t="str">
        <f t="shared" si="8"/>
        <v/>
      </c>
      <c r="C17" s="25" t="str">
        <f>IF(D17="","",'1. Data Input'!$C$5+('3. Monthly Balance Sheet'!B17-'1. Data Input'!$C$4))</f>
        <v/>
      </c>
      <c r="D17" s="97"/>
      <c r="E17" s="93"/>
      <c r="F17" s="22"/>
      <c r="G17" s="29" t="str">
        <f t="shared" si="9"/>
        <v/>
      </c>
      <c r="H17" s="94" t="str">
        <f>IF(B17="","",IFERROR(SUMPRODUCT((MONTH('4. Trading Tracker'!$F$8:$F$703)=A17)*(YEAR('4. Trading Tracker'!$F$8:$F$703)=B17)*('4. Trading Tracker'!$L$8:$L$703)),0))</f>
        <v/>
      </c>
      <c r="I17" s="99"/>
      <c r="J17" s="4"/>
      <c r="K17" s="93"/>
      <c r="L17" s="22"/>
      <c r="M17" s="22"/>
      <c r="N17" s="22"/>
      <c r="O17" s="22"/>
      <c r="P17" s="29" t="str">
        <f t="shared" si="5"/>
        <v/>
      </c>
      <c r="Q17" s="152" t="str">
        <f t="shared" si="10"/>
        <v/>
      </c>
      <c r="R17" s="24"/>
      <c r="S17" s="149" t="str">
        <f>IF(L17="","",L17-SUM($H$9:H17))</f>
        <v/>
      </c>
      <c r="T17" s="86" t="str">
        <f>IF(H17="","",S17/SUM($H$9:H17))</f>
        <v/>
      </c>
      <c r="U17" s="24"/>
      <c r="V17" s="30" t="str">
        <f t="shared" si="6"/>
        <v/>
      </c>
      <c r="W17" s="29" t="str">
        <f>IF(P17="","",((P17-K17)*'1. Data Input'!$C$13)/12)</f>
        <v/>
      </c>
    </row>
    <row r="18" spans="1:23" s="20" customFormat="1">
      <c r="A18" s="25" t="str">
        <f t="shared" si="7"/>
        <v/>
      </c>
      <c r="B18" s="25" t="str">
        <f t="shared" si="8"/>
        <v/>
      </c>
      <c r="C18" s="25" t="str">
        <f>IF(D18="","",'1. Data Input'!$C$5+('3. Monthly Balance Sheet'!B18-'1. Data Input'!$C$4))</f>
        <v/>
      </c>
      <c r="D18" s="97"/>
      <c r="E18" s="93"/>
      <c r="F18" s="22"/>
      <c r="G18" s="29" t="str">
        <f t="shared" si="9"/>
        <v/>
      </c>
      <c r="H18" s="94" t="str">
        <f>IF(B18="","",IFERROR(SUMPRODUCT((MONTH('4. Trading Tracker'!$F$8:$F$703)=A18)*(YEAR('4. Trading Tracker'!$F$8:$F$703)=B18)*('4. Trading Tracker'!$L$8:$L$703)),0))</f>
        <v/>
      </c>
      <c r="I18" s="99"/>
      <c r="J18" s="4"/>
      <c r="K18" s="93"/>
      <c r="L18" s="22"/>
      <c r="M18" s="22"/>
      <c r="N18" s="22"/>
      <c r="O18" s="22"/>
      <c r="P18" s="29" t="str">
        <f t="shared" si="5"/>
        <v/>
      </c>
      <c r="Q18" s="152" t="str">
        <f t="shared" si="10"/>
        <v/>
      </c>
      <c r="R18" s="24"/>
      <c r="S18" s="149" t="str">
        <f>IF(L18="","",L18-SUM($H$9:H18))</f>
        <v/>
      </c>
      <c r="T18" s="86" t="str">
        <f>IF(H18="","",S18/SUM($H$9:H18))</f>
        <v/>
      </c>
      <c r="U18" s="24"/>
      <c r="V18" s="30" t="str">
        <f t="shared" si="6"/>
        <v/>
      </c>
      <c r="W18" s="29" t="str">
        <f>IF(P18="","",((P18-K18)*'1. Data Input'!$C$13)/12)</f>
        <v/>
      </c>
    </row>
    <row r="19" spans="1:23" s="20" customFormat="1">
      <c r="A19" s="25" t="str">
        <f t="shared" si="7"/>
        <v/>
      </c>
      <c r="B19" s="25" t="str">
        <f t="shared" si="8"/>
        <v/>
      </c>
      <c r="C19" s="25" t="str">
        <f>IF(D19="","",'1. Data Input'!$C$5+('3. Monthly Balance Sheet'!B19-'1. Data Input'!$C$4))</f>
        <v/>
      </c>
      <c r="D19" s="97"/>
      <c r="E19" s="93"/>
      <c r="F19" s="22"/>
      <c r="G19" s="29" t="str">
        <f t="shared" si="9"/>
        <v/>
      </c>
      <c r="H19" s="94" t="str">
        <f>IF(B19="","",IFERROR(SUMPRODUCT((MONTH('4. Trading Tracker'!$F$8:$F$703)=A19)*(YEAR('4. Trading Tracker'!$F$8:$F$703)=B19)*('4. Trading Tracker'!$L$8:$L$703)),0))</f>
        <v/>
      </c>
      <c r="I19" s="99"/>
      <c r="J19" s="4"/>
      <c r="K19" s="93"/>
      <c r="L19" s="22"/>
      <c r="M19" s="22"/>
      <c r="N19" s="22"/>
      <c r="O19" s="22"/>
      <c r="P19" s="29" t="str">
        <f t="shared" si="5"/>
        <v/>
      </c>
      <c r="Q19" s="152" t="str">
        <f t="shared" si="10"/>
        <v/>
      </c>
      <c r="R19" s="24"/>
      <c r="S19" s="149" t="str">
        <f>IF(L19="","",L19-SUM($H$9:H19))</f>
        <v/>
      </c>
      <c r="T19" s="86" t="str">
        <f>IF(H19="","",S19/SUM($H$9:H19))</f>
        <v/>
      </c>
      <c r="U19" s="24"/>
      <c r="V19" s="30" t="str">
        <f t="shared" si="6"/>
        <v/>
      </c>
      <c r="W19" s="29" t="str">
        <f>IF(P19="","",((P19-K19)*'1. Data Input'!$C$13)/12)</f>
        <v/>
      </c>
    </row>
    <row r="20" spans="1:23" s="20" customFormat="1">
      <c r="A20" s="25" t="str">
        <f t="shared" si="7"/>
        <v/>
      </c>
      <c r="B20" s="25" t="str">
        <f t="shared" si="8"/>
        <v/>
      </c>
      <c r="C20" s="25" t="str">
        <f>IF(D20="","",'1. Data Input'!$C$5+('3. Monthly Balance Sheet'!B20-'1. Data Input'!$C$4))</f>
        <v/>
      </c>
      <c r="D20" s="97"/>
      <c r="E20" s="93"/>
      <c r="F20" s="22"/>
      <c r="G20" s="29" t="str">
        <f t="shared" si="9"/>
        <v/>
      </c>
      <c r="H20" s="94" t="str">
        <f>IF(B20="","",IFERROR(SUMPRODUCT((MONTH('4. Trading Tracker'!$F$8:$F$703)=A20)*(YEAR('4. Trading Tracker'!$F$8:$F$703)=B20)*('4. Trading Tracker'!$L$8:$L$703)),0))</f>
        <v/>
      </c>
      <c r="I20" s="99"/>
      <c r="J20" s="4"/>
      <c r="K20" s="93"/>
      <c r="L20" s="22"/>
      <c r="M20" s="22"/>
      <c r="N20" s="22"/>
      <c r="O20" s="22"/>
      <c r="P20" s="29" t="str">
        <f t="shared" si="5"/>
        <v/>
      </c>
      <c r="Q20" s="152" t="str">
        <f t="shared" si="10"/>
        <v/>
      </c>
      <c r="R20" s="24"/>
      <c r="S20" s="149" t="str">
        <f>IF(L20="","",L20-SUM($H$9:H20))</f>
        <v/>
      </c>
      <c r="T20" s="86" t="str">
        <f>IF(H20="","",S20/SUM($H$9:H20))</f>
        <v/>
      </c>
      <c r="U20" s="24"/>
      <c r="V20" s="30" t="str">
        <f t="shared" si="6"/>
        <v/>
      </c>
      <c r="W20" s="29" t="str">
        <f>IF(P20="","",((P20-K20)*'1. Data Input'!$C$13)/12)</f>
        <v/>
      </c>
    </row>
    <row r="21" spans="1:23" s="20" customFormat="1">
      <c r="A21" s="25" t="str">
        <f t="shared" si="7"/>
        <v/>
      </c>
      <c r="B21" s="25" t="str">
        <f t="shared" si="8"/>
        <v/>
      </c>
      <c r="C21" s="25" t="str">
        <f>IF(D21="","",'1. Data Input'!$C$5+('3. Monthly Balance Sheet'!B21-'1. Data Input'!$C$4))</f>
        <v/>
      </c>
      <c r="D21" s="97"/>
      <c r="E21" s="93"/>
      <c r="F21" s="22"/>
      <c r="G21" s="29" t="str">
        <f t="shared" si="9"/>
        <v/>
      </c>
      <c r="H21" s="94" t="str">
        <f>IF(B21="","",IFERROR(SUMPRODUCT((MONTH('4. Trading Tracker'!$F$8:$F$703)=A21)*(YEAR('4. Trading Tracker'!$F$8:$F$703)=B21)*('4. Trading Tracker'!$L$8:$L$703)),0))</f>
        <v/>
      </c>
      <c r="I21" s="99"/>
      <c r="J21" s="4"/>
      <c r="K21" s="93"/>
      <c r="L21" s="22"/>
      <c r="M21" s="22"/>
      <c r="N21" s="22"/>
      <c r="O21" s="22"/>
      <c r="P21" s="29" t="str">
        <f t="shared" si="5"/>
        <v/>
      </c>
      <c r="Q21" s="152" t="str">
        <f t="shared" si="10"/>
        <v/>
      </c>
      <c r="R21" s="24"/>
      <c r="S21" s="149" t="str">
        <f>IF(L21="","",L21-SUM($H$9:H21))</f>
        <v/>
      </c>
      <c r="T21" s="86" t="str">
        <f>IF(H21="","",S21/SUM($H$9:H21))</f>
        <v/>
      </c>
      <c r="U21" s="24"/>
      <c r="V21" s="30" t="str">
        <f t="shared" si="6"/>
        <v/>
      </c>
      <c r="W21" s="29" t="str">
        <f>IF(P21="","",((P21-K21)*'1. Data Input'!$C$13)/12)</f>
        <v/>
      </c>
    </row>
    <row r="22" spans="1:23" s="20" customFormat="1">
      <c r="A22" s="25" t="str">
        <f t="shared" si="7"/>
        <v/>
      </c>
      <c r="B22" s="25" t="str">
        <f t="shared" si="8"/>
        <v/>
      </c>
      <c r="C22" s="25" t="str">
        <f>IF(D22="","",'1. Data Input'!$C$5+('3. Monthly Balance Sheet'!B22-'1. Data Input'!$C$4))</f>
        <v/>
      </c>
      <c r="D22" s="97"/>
      <c r="E22" s="93"/>
      <c r="F22" s="22"/>
      <c r="G22" s="29" t="str">
        <f t="shared" si="9"/>
        <v/>
      </c>
      <c r="H22" s="94" t="str">
        <f>IF(B22="","",IFERROR(SUMPRODUCT((MONTH('4. Trading Tracker'!$F$8:$F$703)=A22)*(YEAR('4. Trading Tracker'!$F$8:$F$703)=B22)*('4. Trading Tracker'!$L$8:$L$703)),0))</f>
        <v/>
      </c>
      <c r="I22" s="99"/>
      <c r="J22" s="4"/>
      <c r="K22" s="93"/>
      <c r="L22" s="22"/>
      <c r="M22" s="22"/>
      <c r="N22" s="22"/>
      <c r="O22" s="22"/>
      <c r="P22" s="29" t="str">
        <f t="shared" si="5"/>
        <v/>
      </c>
      <c r="Q22" s="152" t="str">
        <f t="shared" si="10"/>
        <v/>
      </c>
      <c r="R22" s="24"/>
      <c r="S22" s="149" t="str">
        <f>IF(L22="","",L22-SUM($H$9:H22))</f>
        <v/>
      </c>
      <c r="T22" s="86" t="str">
        <f>IF(H22="","",S22/SUM($H$9:H22))</f>
        <v/>
      </c>
      <c r="U22" s="24"/>
      <c r="V22" s="30" t="str">
        <f t="shared" si="6"/>
        <v/>
      </c>
      <c r="W22" s="29" t="str">
        <f>IF(P22="","",((P22-K22)*'1. Data Input'!$C$13)/12)</f>
        <v/>
      </c>
    </row>
    <row r="23" spans="1:23" s="20" customFormat="1">
      <c r="A23" s="25" t="str">
        <f t="shared" si="7"/>
        <v/>
      </c>
      <c r="B23" s="25" t="str">
        <f t="shared" si="8"/>
        <v/>
      </c>
      <c r="C23" s="25" t="str">
        <f>IF(D23="","",'1. Data Input'!$C$5+('3. Monthly Balance Sheet'!B23-'1. Data Input'!$C$4))</f>
        <v/>
      </c>
      <c r="D23" s="97"/>
      <c r="E23" s="93"/>
      <c r="F23" s="22"/>
      <c r="G23" s="29" t="str">
        <f t="shared" si="9"/>
        <v/>
      </c>
      <c r="H23" s="94" t="str">
        <f>IF(B23="","",IFERROR(SUMPRODUCT((MONTH('4. Trading Tracker'!$F$8:$F$703)=A23)*(YEAR('4. Trading Tracker'!$F$8:$F$703)=B23)*('4. Trading Tracker'!$L$8:$L$703)),0))</f>
        <v/>
      </c>
      <c r="I23" s="99"/>
      <c r="J23" s="4"/>
      <c r="K23" s="93"/>
      <c r="L23" s="22"/>
      <c r="M23" s="22"/>
      <c r="N23" s="22"/>
      <c r="O23" s="22"/>
      <c r="P23" s="29" t="str">
        <f t="shared" si="5"/>
        <v/>
      </c>
      <c r="Q23" s="152" t="str">
        <f t="shared" si="10"/>
        <v/>
      </c>
      <c r="R23" s="24"/>
      <c r="S23" s="149" t="str">
        <f>IF(L23="","",L23-SUM($H$9:H23))</f>
        <v/>
      </c>
      <c r="T23" s="86" t="str">
        <f>IF(H23="","",S23/SUM($H$9:H23))</f>
        <v/>
      </c>
      <c r="U23" s="24"/>
      <c r="V23" s="30" t="str">
        <f t="shared" si="6"/>
        <v/>
      </c>
      <c r="W23" s="29" t="str">
        <f>IF(P23="","",((P23-K23)*'1. Data Input'!$C$13)/12)</f>
        <v/>
      </c>
    </row>
    <row r="24" spans="1:23" s="20" customFormat="1">
      <c r="A24" s="25" t="str">
        <f t="shared" si="7"/>
        <v/>
      </c>
      <c r="B24" s="25" t="str">
        <f t="shared" si="8"/>
        <v/>
      </c>
      <c r="C24" s="25" t="str">
        <f>IF(D24="","",'1. Data Input'!$C$5+('3. Monthly Balance Sheet'!B24-'1. Data Input'!$C$4))</f>
        <v/>
      </c>
      <c r="D24" s="97"/>
      <c r="E24" s="93"/>
      <c r="F24" s="22"/>
      <c r="G24" s="29" t="str">
        <f t="shared" si="9"/>
        <v/>
      </c>
      <c r="H24" s="94" t="str">
        <f>IF(B24="","",IFERROR(SUMPRODUCT((MONTH('4. Trading Tracker'!$F$8:$F$703)=A24)*(YEAR('4. Trading Tracker'!$F$8:$F$703)=B24)*('4. Trading Tracker'!$L$8:$L$703)),0))</f>
        <v/>
      </c>
      <c r="I24" s="99"/>
      <c r="J24" s="4"/>
      <c r="K24" s="93"/>
      <c r="L24" s="22"/>
      <c r="M24" s="22"/>
      <c r="N24" s="22"/>
      <c r="O24" s="22"/>
      <c r="P24" s="29" t="str">
        <f t="shared" si="5"/>
        <v/>
      </c>
      <c r="Q24" s="152" t="str">
        <f t="shared" si="10"/>
        <v/>
      </c>
      <c r="R24" s="24"/>
      <c r="S24" s="149" t="str">
        <f>IF(L24="","",L24-SUM($H$9:H24))</f>
        <v/>
      </c>
      <c r="T24" s="86" t="str">
        <f>IF(H24="","",S24/SUM($H$9:H24))</f>
        <v/>
      </c>
      <c r="U24" s="24"/>
      <c r="V24" s="30" t="str">
        <f t="shared" si="6"/>
        <v/>
      </c>
      <c r="W24" s="29" t="str">
        <f>IF(P24="","",((P24-K24)*'1. Data Input'!$C$13)/12)</f>
        <v/>
      </c>
    </row>
    <row r="25" spans="1:23" s="20" customFormat="1">
      <c r="A25" s="25" t="str">
        <f t="shared" si="7"/>
        <v/>
      </c>
      <c r="B25" s="25" t="str">
        <f t="shared" si="8"/>
        <v/>
      </c>
      <c r="C25" s="25" t="str">
        <f>IF(D25="","",'1. Data Input'!$C$5+('3. Monthly Balance Sheet'!B25-'1. Data Input'!$C$4))</f>
        <v/>
      </c>
      <c r="D25" s="97"/>
      <c r="E25" s="93"/>
      <c r="F25" s="22"/>
      <c r="G25" s="29" t="str">
        <f t="shared" si="9"/>
        <v/>
      </c>
      <c r="H25" s="94" t="str">
        <f>IF(B25="","",IFERROR(SUMPRODUCT((MONTH('4. Trading Tracker'!$F$8:$F$703)=A25)*(YEAR('4. Trading Tracker'!$F$8:$F$703)=B25)*('4. Trading Tracker'!$L$8:$L$703)),0))</f>
        <v/>
      </c>
      <c r="I25" s="99"/>
      <c r="J25" s="4"/>
      <c r="K25" s="93"/>
      <c r="L25" s="22"/>
      <c r="M25" s="22"/>
      <c r="N25" s="22"/>
      <c r="O25" s="22"/>
      <c r="P25" s="29" t="str">
        <f t="shared" si="5"/>
        <v/>
      </c>
      <c r="Q25" s="152" t="str">
        <f t="shared" si="10"/>
        <v/>
      </c>
      <c r="R25" s="24"/>
      <c r="S25" s="149" t="str">
        <f>IF(L25="","",L25-SUM($H$9:H25))</f>
        <v/>
      </c>
      <c r="T25" s="86" t="str">
        <f>IF(H25="","",S25/SUM($H$9:H25))</f>
        <v/>
      </c>
      <c r="U25" s="24"/>
      <c r="V25" s="30" t="str">
        <f t="shared" si="6"/>
        <v/>
      </c>
      <c r="W25" s="29" t="str">
        <f>IF(P25="","",((P25-K25)*'1. Data Input'!$C$13)/12)</f>
        <v/>
      </c>
    </row>
    <row r="26" spans="1:23" s="20" customFormat="1">
      <c r="A26" s="25" t="str">
        <f t="shared" si="7"/>
        <v/>
      </c>
      <c r="B26" s="25" t="str">
        <f t="shared" si="8"/>
        <v/>
      </c>
      <c r="C26" s="25" t="str">
        <f>IF(D26="","",'1. Data Input'!$C$5+('3. Monthly Balance Sheet'!B26-'1. Data Input'!$C$4))</f>
        <v/>
      </c>
      <c r="D26" s="97"/>
      <c r="E26" s="93"/>
      <c r="F26" s="22"/>
      <c r="G26" s="29" t="str">
        <f t="shared" si="9"/>
        <v/>
      </c>
      <c r="H26" s="94" t="str">
        <f>IF(B26="","",IFERROR(SUMPRODUCT((MONTH('4. Trading Tracker'!$F$8:$F$703)=A26)*(YEAR('4. Trading Tracker'!$F$8:$F$703)=B26)*('4. Trading Tracker'!$L$8:$L$703)),0))</f>
        <v/>
      </c>
      <c r="I26" s="99"/>
      <c r="J26" s="4"/>
      <c r="K26" s="93"/>
      <c r="L26" s="22"/>
      <c r="M26" s="22"/>
      <c r="N26" s="22"/>
      <c r="O26" s="22"/>
      <c r="P26" s="29" t="str">
        <f t="shared" si="5"/>
        <v/>
      </c>
      <c r="Q26" s="152" t="str">
        <f t="shared" si="10"/>
        <v/>
      </c>
      <c r="R26" s="24"/>
      <c r="S26" s="149" t="str">
        <f>IF(L26="","",L26-SUM($H$9:H26))</f>
        <v/>
      </c>
      <c r="T26" s="86" t="str">
        <f>IF(H26="","",S26/SUM($H$9:H26))</f>
        <v/>
      </c>
      <c r="U26" s="24"/>
      <c r="V26" s="30" t="str">
        <f t="shared" si="6"/>
        <v/>
      </c>
      <c r="W26" s="29" t="str">
        <f>IF(P26="","",((P26-K26)*'1. Data Input'!$C$13)/12)</f>
        <v/>
      </c>
    </row>
    <row r="27" spans="1:23" s="20" customFormat="1">
      <c r="A27" s="25" t="str">
        <f t="shared" si="7"/>
        <v/>
      </c>
      <c r="B27" s="25" t="str">
        <f t="shared" si="8"/>
        <v/>
      </c>
      <c r="C27" s="25" t="str">
        <f>IF(D27="","",'1. Data Input'!$C$5+('3. Monthly Balance Sheet'!B27-'1. Data Input'!$C$4))</f>
        <v/>
      </c>
      <c r="D27" s="97"/>
      <c r="E27" s="93"/>
      <c r="F27" s="22"/>
      <c r="G27" s="29" t="str">
        <f t="shared" si="9"/>
        <v/>
      </c>
      <c r="H27" s="94" t="str">
        <f>IF(B27="","",IFERROR(SUMPRODUCT((MONTH('4. Trading Tracker'!$F$8:$F$703)=A27)*(YEAR('4. Trading Tracker'!$F$8:$F$703)=B27)*('4. Trading Tracker'!$L$8:$L$703)),0))</f>
        <v/>
      </c>
      <c r="I27" s="99"/>
      <c r="J27" s="4"/>
      <c r="K27" s="93"/>
      <c r="L27" s="22"/>
      <c r="M27" s="22"/>
      <c r="N27" s="22"/>
      <c r="O27" s="22"/>
      <c r="P27" s="29" t="str">
        <f t="shared" si="5"/>
        <v/>
      </c>
      <c r="Q27" s="152" t="str">
        <f t="shared" si="10"/>
        <v/>
      </c>
      <c r="R27" s="24"/>
      <c r="S27" s="149" t="str">
        <f>IF(L27="","",L27-SUM($H$9:H27))</f>
        <v/>
      </c>
      <c r="T27" s="86" t="str">
        <f>IF(H27="","",S27/SUM($H$9:H27))</f>
        <v/>
      </c>
      <c r="U27" s="24"/>
      <c r="V27" s="30" t="str">
        <f t="shared" si="6"/>
        <v/>
      </c>
      <c r="W27" s="29" t="str">
        <f>IF(P27="","",((P27-K27)*'1. Data Input'!$C$13)/12)</f>
        <v/>
      </c>
    </row>
    <row r="28" spans="1:23" s="20" customFormat="1">
      <c r="A28" s="25" t="str">
        <f t="shared" si="7"/>
        <v/>
      </c>
      <c r="B28" s="25" t="str">
        <f t="shared" si="8"/>
        <v/>
      </c>
      <c r="C28" s="25" t="str">
        <f>IF(D28="","",'1. Data Input'!$C$5+('3. Monthly Balance Sheet'!B28-'1. Data Input'!$C$4))</f>
        <v/>
      </c>
      <c r="D28" s="97"/>
      <c r="E28" s="93"/>
      <c r="F28" s="22"/>
      <c r="G28" s="29" t="str">
        <f t="shared" si="9"/>
        <v/>
      </c>
      <c r="H28" s="94" t="str">
        <f>IF(B28="","",IFERROR(SUMPRODUCT((MONTH('4. Trading Tracker'!$F$8:$F$703)=A28)*(YEAR('4. Trading Tracker'!$F$8:$F$703)=B28)*('4. Trading Tracker'!$L$8:$L$703)),0))</f>
        <v/>
      </c>
      <c r="I28" s="99"/>
      <c r="J28" s="4"/>
      <c r="K28" s="93"/>
      <c r="L28" s="22"/>
      <c r="M28" s="22"/>
      <c r="N28" s="22"/>
      <c r="O28" s="22"/>
      <c r="P28" s="29" t="str">
        <f t="shared" si="5"/>
        <v/>
      </c>
      <c r="Q28" s="152" t="str">
        <f t="shared" si="10"/>
        <v/>
      </c>
      <c r="R28" s="24"/>
      <c r="S28" s="149" t="str">
        <f>IF(L28="","",L28-SUM($H$9:H28))</f>
        <v/>
      </c>
      <c r="T28" s="86" t="str">
        <f>IF(H28="","",S28/SUM($H$9:H28))</f>
        <v/>
      </c>
      <c r="U28" s="24"/>
      <c r="V28" s="30" t="str">
        <f t="shared" si="6"/>
        <v/>
      </c>
      <c r="W28" s="29" t="str">
        <f>IF(P28="","",((P28-K28)*'1. Data Input'!$C$13)/12)</f>
        <v/>
      </c>
    </row>
    <row r="29" spans="1:23" s="20" customFormat="1">
      <c r="A29" s="25" t="str">
        <f t="shared" si="7"/>
        <v/>
      </c>
      <c r="B29" s="25" t="str">
        <f t="shared" si="8"/>
        <v/>
      </c>
      <c r="C29" s="25" t="str">
        <f>IF(D29="","",'1. Data Input'!$C$5+('3. Monthly Balance Sheet'!B29-'1. Data Input'!$C$4))</f>
        <v/>
      </c>
      <c r="D29" s="97"/>
      <c r="E29" s="93"/>
      <c r="F29" s="22"/>
      <c r="G29" s="29" t="str">
        <f t="shared" si="9"/>
        <v/>
      </c>
      <c r="H29" s="94" t="str">
        <f>IF(B29="","",IFERROR(SUMPRODUCT((MONTH('4. Trading Tracker'!$F$8:$F$703)=A29)*(YEAR('4. Trading Tracker'!$F$8:$F$703)=B29)*('4. Trading Tracker'!$L$8:$L$703)),0))</f>
        <v/>
      </c>
      <c r="I29" s="99"/>
      <c r="J29" s="4"/>
      <c r="K29" s="93"/>
      <c r="L29" s="22"/>
      <c r="M29" s="22"/>
      <c r="N29" s="22"/>
      <c r="O29" s="22"/>
      <c r="P29" s="29" t="str">
        <f t="shared" si="5"/>
        <v/>
      </c>
      <c r="Q29" s="152" t="str">
        <f t="shared" si="10"/>
        <v/>
      </c>
      <c r="R29" s="24"/>
      <c r="S29" s="149" t="str">
        <f>IF(L29="","",L29-SUM($H$9:H29))</f>
        <v/>
      </c>
      <c r="T29" s="86" t="str">
        <f>IF(H29="","",S29/SUM($H$9:H29))</f>
        <v/>
      </c>
      <c r="U29" s="24"/>
      <c r="V29" s="30" t="str">
        <f t="shared" si="6"/>
        <v/>
      </c>
      <c r="W29" s="29" t="str">
        <f>IF(P29="","",((P29-K29)*'1. Data Input'!$C$13)/12)</f>
        <v/>
      </c>
    </row>
    <row r="30" spans="1:23" s="20" customFormat="1">
      <c r="A30" s="25" t="str">
        <f t="shared" si="7"/>
        <v/>
      </c>
      <c r="B30" s="25" t="str">
        <f t="shared" si="8"/>
        <v/>
      </c>
      <c r="C30" s="25" t="str">
        <f>IF(D30="","",'1. Data Input'!$C$5+('3. Monthly Balance Sheet'!B30-'1. Data Input'!$C$4))</f>
        <v/>
      </c>
      <c r="D30" s="97"/>
      <c r="E30" s="93"/>
      <c r="F30" s="22"/>
      <c r="G30" s="29" t="str">
        <f t="shared" si="9"/>
        <v/>
      </c>
      <c r="H30" s="94" t="str">
        <f>IF(B30="","",IFERROR(SUMPRODUCT((MONTH('4. Trading Tracker'!$F$8:$F$703)=A30)*(YEAR('4. Trading Tracker'!$F$8:$F$703)=B30)*('4. Trading Tracker'!$L$8:$L$703)),0))</f>
        <v/>
      </c>
      <c r="I30" s="99"/>
      <c r="J30" s="4"/>
      <c r="K30" s="93"/>
      <c r="L30" s="22"/>
      <c r="M30" s="22"/>
      <c r="N30" s="22"/>
      <c r="O30" s="22"/>
      <c r="P30" s="29" t="str">
        <f t="shared" si="5"/>
        <v/>
      </c>
      <c r="Q30" s="152" t="str">
        <f t="shared" si="10"/>
        <v/>
      </c>
      <c r="R30" s="24"/>
      <c r="S30" s="149" t="str">
        <f>IF(L30="","",L30-SUM($H$9:H30))</f>
        <v/>
      </c>
      <c r="T30" s="86" t="str">
        <f>IF(H30="","",S30/SUM($H$9:H30))</f>
        <v/>
      </c>
      <c r="U30" s="24"/>
      <c r="V30" s="30" t="str">
        <f t="shared" si="6"/>
        <v/>
      </c>
      <c r="W30" s="29" t="str">
        <f>IF(P30="","",((P30-K30)*'1. Data Input'!$C$13)/12)</f>
        <v/>
      </c>
    </row>
    <row r="31" spans="1:23" s="20" customFormat="1">
      <c r="A31" s="25" t="str">
        <f t="shared" si="7"/>
        <v/>
      </c>
      <c r="B31" s="25" t="str">
        <f t="shared" si="8"/>
        <v/>
      </c>
      <c r="C31" s="25" t="str">
        <f>IF(D31="","",'1. Data Input'!$C$5+('3. Monthly Balance Sheet'!B31-'1. Data Input'!$C$4))</f>
        <v/>
      </c>
      <c r="D31" s="97"/>
      <c r="E31" s="93"/>
      <c r="F31" s="22"/>
      <c r="G31" s="29" t="str">
        <f t="shared" si="9"/>
        <v/>
      </c>
      <c r="H31" s="94" t="str">
        <f>IF(B31="","",IFERROR(SUMPRODUCT((MONTH('4. Trading Tracker'!$F$8:$F$703)=A31)*(YEAR('4. Trading Tracker'!$F$8:$F$703)=B31)*('4. Trading Tracker'!$L$8:$L$703)),0))</f>
        <v/>
      </c>
      <c r="I31" s="99"/>
      <c r="J31" s="4"/>
      <c r="K31" s="93"/>
      <c r="L31" s="22"/>
      <c r="M31" s="22"/>
      <c r="N31" s="22"/>
      <c r="O31" s="22"/>
      <c r="P31" s="29" t="str">
        <f t="shared" si="5"/>
        <v/>
      </c>
      <c r="Q31" s="152" t="str">
        <f t="shared" si="10"/>
        <v/>
      </c>
      <c r="R31" s="24"/>
      <c r="S31" s="149" t="str">
        <f>IF(L31="","",L31-SUM($H$9:H31))</f>
        <v/>
      </c>
      <c r="T31" s="86" t="str">
        <f>IF(H31="","",S31/SUM($H$9:H31))</f>
        <v/>
      </c>
      <c r="U31" s="24"/>
      <c r="V31" s="30" t="str">
        <f t="shared" si="6"/>
        <v/>
      </c>
      <c r="W31" s="29" t="str">
        <f>IF(P31="","",((P31-K31)*'1. Data Input'!$C$13)/12)</f>
        <v/>
      </c>
    </row>
    <row r="32" spans="1:23" s="20" customFormat="1">
      <c r="A32" s="25" t="str">
        <f t="shared" si="7"/>
        <v/>
      </c>
      <c r="B32" s="25" t="str">
        <f t="shared" si="8"/>
        <v/>
      </c>
      <c r="C32" s="25" t="str">
        <f>IF(D32="","",'1. Data Input'!$C$5+('3. Monthly Balance Sheet'!B32-'1. Data Input'!$C$4))</f>
        <v/>
      </c>
      <c r="D32" s="97"/>
      <c r="E32" s="93"/>
      <c r="F32" s="22"/>
      <c r="G32" s="29" t="str">
        <f t="shared" si="9"/>
        <v/>
      </c>
      <c r="H32" s="94" t="str">
        <f>IF(B32="","",IFERROR(SUMPRODUCT((MONTH('4. Trading Tracker'!$F$8:$F$703)=A32)*(YEAR('4. Trading Tracker'!$F$8:$F$703)=B32)*('4. Trading Tracker'!$L$8:$L$703)),0))</f>
        <v/>
      </c>
      <c r="I32" s="99"/>
      <c r="J32" s="4"/>
      <c r="K32" s="93"/>
      <c r="L32" s="22"/>
      <c r="M32" s="22"/>
      <c r="N32" s="22"/>
      <c r="O32" s="22"/>
      <c r="P32" s="29" t="str">
        <f t="shared" si="5"/>
        <v/>
      </c>
      <c r="Q32" s="152" t="str">
        <f t="shared" si="10"/>
        <v/>
      </c>
      <c r="R32" s="24"/>
      <c r="S32" s="149" t="str">
        <f>IF(L32="","",L32-SUM($H$9:H32))</f>
        <v/>
      </c>
      <c r="T32" s="86" t="str">
        <f>IF(H32="","",S32/SUM($H$9:H32))</f>
        <v/>
      </c>
      <c r="U32" s="24"/>
      <c r="V32" s="30" t="str">
        <f t="shared" si="6"/>
        <v/>
      </c>
      <c r="W32" s="29" t="str">
        <f>IF(P32="","",((P32-K32)*'1. Data Input'!$C$13)/12)</f>
        <v/>
      </c>
    </row>
    <row r="33" spans="1:23" s="20" customFormat="1">
      <c r="A33" s="25" t="str">
        <f t="shared" si="7"/>
        <v/>
      </c>
      <c r="B33" s="25" t="str">
        <f t="shared" si="8"/>
        <v/>
      </c>
      <c r="C33" s="25" t="str">
        <f>IF(D33="","",'1. Data Input'!$C$5+('3. Monthly Balance Sheet'!B33-'1. Data Input'!$C$4))</f>
        <v/>
      </c>
      <c r="D33" s="97"/>
      <c r="E33" s="93"/>
      <c r="F33" s="22"/>
      <c r="G33" s="29" t="str">
        <f t="shared" si="9"/>
        <v/>
      </c>
      <c r="H33" s="94" t="str">
        <f>IF(B33="","",IFERROR(SUMPRODUCT((MONTH('4. Trading Tracker'!$F$8:$F$703)=A33)*(YEAR('4. Trading Tracker'!$F$8:$F$703)=B33)*('4. Trading Tracker'!$L$8:$L$703)),0))</f>
        <v/>
      </c>
      <c r="I33" s="99"/>
      <c r="J33" s="4"/>
      <c r="K33" s="93"/>
      <c r="L33" s="22"/>
      <c r="M33" s="22"/>
      <c r="N33" s="22"/>
      <c r="O33" s="22"/>
      <c r="P33" s="29" t="str">
        <f t="shared" si="5"/>
        <v/>
      </c>
      <c r="Q33" s="152" t="str">
        <f t="shared" si="10"/>
        <v/>
      </c>
      <c r="R33" s="24"/>
      <c r="S33" s="149" t="str">
        <f>IF(L33="","",L33-SUM($H$9:H33))</f>
        <v/>
      </c>
      <c r="T33" s="86" t="str">
        <f>IF(H33="","",S33/SUM($H$9:H33))</f>
        <v/>
      </c>
      <c r="U33" s="24"/>
      <c r="V33" s="30" t="str">
        <f t="shared" si="6"/>
        <v/>
      </c>
      <c r="W33" s="29" t="str">
        <f>IF(P33="","",((P33-K33)*'1. Data Input'!$C$13)/12)</f>
        <v/>
      </c>
    </row>
    <row r="34" spans="1:23" s="20" customFormat="1">
      <c r="A34" s="25" t="str">
        <f t="shared" si="7"/>
        <v/>
      </c>
      <c r="B34" s="25" t="str">
        <f t="shared" si="8"/>
        <v/>
      </c>
      <c r="C34" s="25" t="str">
        <f>IF(D34="","",'1. Data Input'!$C$5+('3. Monthly Balance Sheet'!B34-'1. Data Input'!$C$4))</f>
        <v/>
      </c>
      <c r="D34" s="97"/>
      <c r="E34" s="93"/>
      <c r="F34" s="22"/>
      <c r="G34" s="29" t="str">
        <f t="shared" si="9"/>
        <v/>
      </c>
      <c r="H34" s="94" t="str">
        <f>IF(B34="","",IFERROR(SUMPRODUCT((MONTH('4. Trading Tracker'!$F$8:$F$703)=A34)*(YEAR('4. Trading Tracker'!$F$8:$F$703)=B34)*('4. Trading Tracker'!$L$8:$L$703)),0))</f>
        <v/>
      </c>
      <c r="I34" s="99"/>
      <c r="J34" s="4"/>
      <c r="K34" s="93"/>
      <c r="L34" s="22"/>
      <c r="M34" s="22"/>
      <c r="N34" s="22"/>
      <c r="O34" s="22"/>
      <c r="P34" s="29" t="str">
        <f t="shared" si="5"/>
        <v/>
      </c>
      <c r="Q34" s="152" t="str">
        <f t="shared" si="10"/>
        <v/>
      </c>
      <c r="R34" s="24"/>
      <c r="S34" s="149" t="str">
        <f>IF(L34="","",L34-SUM($H$9:H34))</f>
        <v/>
      </c>
      <c r="T34" s="86" t="str">
        <f>IF(H34="","",S34/SUM($H$9:H34))</f>
        <v/>
      </c>
      <c r="U34" s="24"/>
      <c r="V34" s="30" t="str">
        <f t="shared" si="6"/>
        <v/>
      </c>
      <c r="W34" s="29" t="str">
        <f>IF(P34="","",((P34-K34)*'1. Data Input'!$C$13)/12)</f>
        <v/>
      </c>
    </row>
    <row r="35" spans="1:23" s="20" customFormat="1">
      <c r="A35" s="25" t="str">
        <f t="shared" si="7"/>
        <v/>
      </c>
      <c r="B35" s="25" t="str">
        <f t="shared" si="8"/>
        <v/>
      </c>
      <c r="C35" s="25" t="str">
        <f>IF(D35="","",'1. Data Input'!$C$5+('3. Monthly Balance Sheet'!B35-'1. Data Input'!$C$4))</f>
        <v/>
      </c>
      <c r="D35" s="97"/>
      <c r="E35" s="93"/>
      <c r="F35" s="22"/>
      <c r="G35" s="29" t="str">
        <f t="shared" si="9"/>
        <v/>
      </c>
      <c r="H35" s="94" t="str">
        <f>IF(B35="","",IFERROR(SUMPRODUCT((MONTH('4. Trading Tracker'!$F$8:$F$703)=A35)*(YEAR('4. Trading Tracker'!$F$8:$F$703)=B35)*('4. Trading Tracker'!$L$8:$L$703)),0))</f>
        <v/>
      </c>
      <c r="I35" s="99"/>
      <c r="J35" s="4"/>
      <c r="K35" s="93"/>
      <c r="L35" s="22"/>
      <c r="M35" s="22"/>
      <c r="N35" s="22"/>
      <c r="O35" s="22"/>
      <c r="P35" s="29" t="str">
        <f t="shared" si="5"/>
        <v/>
      </c>
      <c r="Q35" s="152" t="str">
        <f t="shared" si="10"/>
        <v/>
      </c>
      <c r="R35" s="24"/>
      <c r="S35" s="149" t="str">
        <f>IF(L35="","",L35-SUM($H$9:H35))</f>
        <v/>
      </c>
      <c r="T35" s="86" t="str">
        <f>IF(H35="","",S35/SUM($H$9:H35))</f>
        <v/>
      </c>
      <c r="U35" s="24"/>
      <c r="V35" s="30" t="str">
        <f t="shared" si="6"/>
        <v/>
      </c>
      <c r="W35" s="29" t="str">
        <f>IF(P35="","",((P35-K35)*'1. Data Input'!$C$13)/12)</f>
        <v/>
      </c>
    </row>
    <row r="36" spans="1:23" s="20" customFormat="1">
      <c r="A36" s="25" t="str">
        <f t="shared" si="7"/>
        <v/>
      </c>
      <c r="B36" s="25" t="str">
        <f t="shared" si="8"/>
        <v/>
      </c>
      <c r="C36" s="25" t="str">
        <f>IF(D36="","",'1. Data Input'!$C$5+('3. Monthly Balance Sheet'!B36-'1. Data Input'!$C$4))</f>
        <v/>
      </c>
      <c r="D36" s="97"/>
      <c r="E36" s="93"/>
      <c r="F36" s="22"/>
      <c r="G36" s="29" t="str">
        <f t="shared" si="9"/>
        <v/>
      </c>
      <c r="H36" s="94" t="str">
        <f>IF(B36="","",IFERROR(SUMPRODUCT((MONTH('4. Trading Tracker'!$F$8:$F$703)=A36)*(YEAR('4. Trading Tracker'!$F$8:$F$703)=B36)*('4. Trading Tracker'!$L$8:$L$703)),0))</f>
        <v/>
      </c>
      <c r="I36" s="99"/>
      <c r="J36" s="4"/>
      <c r="K36" s="93"/>
      <c r="L36" s="22"/>
      <c r="M36" s="22"/>
      <c r="N36" s="22"/>
      <c r="O36" s="22"/>
      <c r="P36" s="29" t="str">
        <f t="shared" si="5"/>
        <v/>
      </c>
      <c r="Q36" s="152" t="str">
        <f t="shared" si="10"/>
        <v/>
      </c>
      <c r="R36" s="24"/>
      <c r="S36" s="149" t="str">
        <f>IF(L36="","",L36-SUM($H$9:H36))</f>
        <v/>
      </c>
      <c r="T36" s="86" t="str">
        <f>IF(H36="","",S36/SUM($H$9:H36))</f>
        <v/>
      </c>
      <c r="U36" s="24"/>
      <c r="V36" s="30" t="str">
        <f t="shared" si="6"/>
        <v/>
      </c>
      <c r="W36" s="29" t="str">
        <f>IF(P36="","",((P36-K36)*'1. Data Input'!$C$13)/12)</f>
        <v/>
      </c>
    </row>
    <row r="37" spans="1:23" s="20" customFormat="1">
      <c r="A37" s="25" t="str">
        <f t="shared" si="7"/>
        <v/>
      </c>
      <c r="B37" s="25" t="str">
        <f t="shared" si="8"/>
        <v/>
      </c>
      <c r="C37" s="25" t="str">
        <f>IF(D37="","",'1. Data Input'!$C$5+('3. Monthly Balance Sheet'!B37-'1. Data Input'!$C$4))</f>
        <v/>
      </c>
      <c r="D37" s="97"/>
      <c r="E37" s="93"/>
      <c r="F37" s="22"/>
      <c r="G37" s="29" t="str">
        <f t="shared" si="9"/>
        <v/>
      </c>
      <c r="H37" s="94" t="str">
        <f>IF(B37="","",IFERROR(SUMPRODUCT((MONTH('4. Trading Tracker'!$F$8:$F$703)=A37)*(YEAR('4. Trading Tracker'!$F$8:$F$703)=B37)*('4. Trading Tracker'!$L$8:$L$703)),0))</f>
        <v/>
      </c>
      <c r="I37" s="99"/>
      <c r="J37" s="4"/>
      <c r="K37" s="93"/>
      <c r="L37" s="22"/>
      <c r="M37" s="22"/>
      <c r="N37" s="22"/>
      <c r="O37" s="22"/>
      <c r="P37" s="29" t="str">
        <f t="shared" si="5"/>
        <v/>
      </c>
      <c r="Q37" s="152" t="str">
        <f t="shared" si="10"/>
        <v/>
      </c>
      <c r="R37" s="24"/>
      <c r="S37" s="149" t="str">
        <f>IF(L37="","",L37-SUM($H$9:H37))</f>
        <v/>
      </c>
      <c r="T37" s="86" t="str">
        <f>IF(H37="","",S37/SUM($H$9:H37))</f>
        <v/>
      </c>
      <c r="U37" s="24"/>
      <c r="V37" s="30" t="str">
        <f t="shared" si="6"/>
        <v/>
      </c>
      <c r="W37" s="29" t="str">
        <f>IF(P37="","",((P37-K37)*'1. Data Input'!$C$13)/12)</f>
        <v/>
      </c>
    </row>
    <row r="38" spans="1:23" s="20" customFormat="1">
      <c r="A38" s="25" t="str">
        <f t="shared" si="7"/>
        <v/>
      </c>
      <c r="B38" s="25" t="str">
        <f t="shared" si="8"/>
        <v/>
      </c>
      <c r="C38" s="25" t="str">
        <f>IF(D38="","",'1. Data Input'!$C$5+('3. Monthly Balance Sheet'!B38-'1. Data Input'!$C$4))</f>
        <v/>
      </c>
      <c r="D38" s="97"/>
      <c r="E38" s="93"/>
      <c r="F38" s="22"/>
      <c r="G38" s="29" t="str">
        <f t="shared" si="9"/>
        <v/>
      </c>
      <c r="H38" s="94" t="str">
        <f>IF(B38="","",IFERROR(SUMPRODUCT((MONTH('4. Trading Tracker'!$F$8:$F$703)=A38)*(YEAR('4. Trading Tracker'!$F$8:$F$703)=B38)*('4. Trading Tracker'!$L$8:$L$703)),0))</f>
        <v/>
      </c>
      <c r="I38" s="99"/>
      <c r="J38" s="4"/>
      <c r="K38" s="93"/>
      <c r="L38" s="22"/>
      <c r="M38" s="22"/>
      <c r="N38" s="22"/>
      <c r="O38" s="22"/>
      <c r="P38" s="29" t="str">
        <f t="shared" si="5"/>
        <v/>
      </c>
      <c r="Q38" s="152" t="str">
        <f t="shared" si="10"/>
        <v/>
      </c>
      <c r="R38" s="24"/>
      <c r="S38" s="149" t="str">
        <f>IF(L38="","",L38-SUM($H$9:H38))</f>
        <v/>
      </c>
      <c r="T38" s="86" t="str">
        <f>IF(H38="","",S38/SUM($H$9:H38))</f>
        <v/>
      </c>
      <c r="U38" s="24"/>
      <c r="V38" s="30" t="str">
        <f t="shared" si="6"/>
        <v/>
      </c>
      <c r="W38" s="29" t="str">
        <f>IF(P38="","",((P38-K38)*'1. Data Input'!$C$13)/12)</f>
        <v/>
      </c>
    </row>
    <row r="39" spans="1:23" s="20" customFormat="1">
      <c r="A39" s="25" t="str">
        <f t="shared" si="7"/>
        <v/>
      </c>
      <c r="B39" s="25" t="str">
        <f t="shared" si="8"/>
        <v/>
      </c>
      <c r="C39" s="25" t="str">
        <f>IF(D39="","",'1. Data Input'!$C$5+('3. Monthly Balance Sheet'!B39-'1. Data Input'!$C$4))</f>
        <v/>
      </c>
      <c r="D39" s="97"/>
      <c r="E39" s="93"/>
      <c r="F39" s="22"/>
      <c r="G39" s="29" t="str">
        <f t="shared" si="9"/>
        <v/>
      </c>
      <c r="H39" s="94" t="str">
        <f>IF(B39="","",IFERROR(SUMPRODUCT((MONTH('4. Trading Tracker'!$F$8:$F$703)=A39)*(YEAR('4. Trading Tracker'!$F$8:$F$703)=B39)*('4. Trading Tracker'!$L$8:$L$703)),0))</f>
        <v/>
      </c>
      <c r="I39" s="99"/>
      <c r="J39" s="4"/>
      <c r="K39" s="93"/>
      <c r="L39" s="22"/>
      <c r="M39" s="22"/>
      <c r="N39" s="22"/>
      <c r="O39" s="22"/>
      <c r="P39" s="29" t="str">
        <f t="shared" si="5"/>
        <v/>
      </c>
      <c r="Q39" s="152" t="str">
        <f t="shared" si="10"/>
        <v/>
      </c>
      <c r="R39" s="24"/>
      <c r="S39" s="149" t="str">
        <f>IF(L39="","",L39-SUM($H$9:H39))</f>
        <v/>
      </c>
      <c r="T39" s="86" t="str">
        <f>IF(H39="","",S39/SUM($H$9:H39))</f>
        <v/>
      </c>
      <c r="U39" s="24"/>
      <c r="V39" s="30" t="str">
        <f t="shared" si="6"/>
        <v/>
      </c>
      <c r="W39" s="29" t="str">
        <f>IF(P39="","",((P39-K39)*'1. Data Input'!$C$13)/12)</f>
        <v/>
      </c>
    </row>
    <row r="40" spans="1:23" s="20" customFormat="1">
      <c r="A40" s="25" t="str">
        <f t="shared" si="7"/>
        <v/>
      </c>
      <c r="B40" s="25" t="str">
        <f t="shared" si="8"/>
        <v/>
      </c>
      <c r="C40" s="25" t="str">
        <f>IF(D40="","",'1. Data Input'!$C$5+('3. Monthly Balance Sheet'!B40-'1. Data Input'!$C$4))</f>
        <v/>
      </c>
      <c r="D40" s="97"/>
      <c r="E40" s="93"/>
      <c r="F40" s="22"/>
      <c r="G40" s="29" t="str">
        <f t="shared" si="9"/>
        <v/>
      </c>
      <c r="H40" s="94" t="str">
        <f>IF(B40="","",IFERROR(SUMPRODUCT((MONTH('4. Trading Tracker'!$F$8:$F$703)=A40)*(YEAR('4. Trading Tracker'!$F$8:$F$703)=B40)*('4. Trading Tracker'!$L$8:$L$703)),0))</f>
        <v/>
      </c>
      <c r="I40" s="99"/>
      <c r="J40" s="4"/>
      <c r="K40" s="93"/>
      <c r="L40" s="22"/>
      <c r="M40" s="22"/>
      <c r="N40" s="22"/>
      <c r="O40" s="22"/>
      <c r="P40" s="29" t="str">
        <f t="shared" si="5"/>
        <v/>
      </c>
      <c r="Q40" s="152" t="str">
        <f t="shared" si="10"/>
        <v/>
      </c>
      <c r="R40" s="24"/>
      <c r="S40" s="149" t="str">
        <f>IF(L40="","",L40-SUM($H$9:H40))</f>
        <v/>
      </c>
      <c r="T40" s="86" t="str">
        <f>IF(H40="","",S40/SUM($H$9:H40))</f>
        <v/>
      </c>
      <c r="U40" s="24"/>
      <c r="V40" s="30" t="str">
        <f t="shared" si="6"/>
        <v/>
      </c>
      <c r="W40" s="29" t="str">
        <f>IF(P40="","",((P40-K40)*'1. Data Input'!$C$13)/12)</f>
        <v/>
      </c>
    </row>
    <row r="41" spans="1:23" s="20" customFormat="1">
      <c r="A41" s="25" t="str">
        <f t="shared" si="7"/>
        <v/>
      </c>
      <c r="B41" s="25" t="str">
        <f t="shared" si="8"/>
        <v/>
      </c>
      <c r="C41" s="25" t="str">
        <f>IF(D41="","",'1. Data Input'!$C$5+('3. Monthly Balance Sheet'!B41-'1. Data Input'!$C$4))</f>
        <v/>
      </c>
      <c r="D41" s="97"/>
      <c r="E41" s="93"/>
      <c r="F41" s="22"/>
      <c r="G41" s="29" t="str">
        <f t="shared" si="9"/>
        <v/>
      </c>
      <c r="H41" s="94" t="str">
        <f>IF(B41="","",IFERROR(SUMPRODUCT((MONTH('4. Trading Tracker'!$F$8:$F$703)=A41)*(YEAR('4. Trading Tracker'!$F$8:$F$703)=B41)*('4. Trading Tracker'!$L$8:$L$703)),0))</f>
        <v/>
      </c>
      <c r="I41" s="99"/>
      <c r="J41" s="4"/>
      <c r="K41" s="93"/>
      <c r="L41" s="22"/>
      <c r="M41" s="22"/>
      <c r="N41" s="22"/>
      <c r="O41" s="22"/>
      <c r="P41" s="29" t="str">
        <f t="shared" si="5"/>
        <v/>
      </c>
      <c r="Q41" s="152" t="str">
        <f t="shared" si="10"/>
        <v/>
      </c>
      <c r="R41" s="24"/>
      <c r="S41" s="149" t="str">
        <f>IF(L41="","",L41-SUM($H$9:H41))</f>
        <v/>
      </c>
      <c r="T41" s="86" t="str">
        <f>IF(H41="","",S41/SUM($H$9:H41))</f>
        <v/>
      </c>
      <c r="U41" s="24"/>
      <c r="V41" s="30" t="str">
        <f t="shared" si="6"/>
        <v/>
      </c>
      <c r="W41" s="29" t="str">
        <f>IF(P41="","",((P41-K41)*'1. Data Input'!$C$13)/12)</f>
        <v/>
      </c>
    </row>
    <row r="42" spans="1:23" s="20" customFormat="1">
      <c r="A42" s="25" t="str">
        <f t="shared" si="7"/>
        <v/>
      </c>
      <c r="B42" s="25" t="str">
        <f t="shared" si="8"/>
        <v/>
      </c>
      <c r="C42" s="25" t="str">
        <f>IF(D42="","",'1. Data Input'!$C$5+('3. Monthly Balance Sheet'!B42-'1. Data Input'!$C$4))</f>
        <v/>
      </c>
      <c r="D42" s="97"/>
      <c r="E42" s="93"/>
      <c r="F42" s="22"/>
      <c r="G42" s="29" t="str">
        <f t="shared" si="9"/>
        <v/>
      </c>
      <c r="H42" s="94" t="str">
        <f>IF(B42="","",IFERROR(SUMPRODUCT((MONTH('4. Trading Tracker'!$F$8:$F$703)=A42)*(YEAR('4. Trading Tracker'!$F$8:$F$703)=B42)*('4. Trading Tracker'!$L$8:$L$703)),0))</f>
        <v/>
      </c>
      <c r="I42" s="99"/>
      <c r="J42" s="4"/>
      <c r="K42" s="93"/>
      <c r="L42" s="22"/>
      <c r="M42" s="22"/>
      <c r="N42" s="22"/>
      <c r="O42" s="22"/>
      <c r="P42" s="29" t="str">
        <f t="shared" si="5"/>
        <v/>
      </c>
      <c r="Q42" s="152" t="str">
        <f t="shared" si="10"/>
        <v/>
      </c>
      <c r="R42" s="24"/>
      <c r="S42" s="149" t="str">
        <f>IF(L42="","",L42-SUM($H$9:H42))</f>
        <v/>
      </c>
      <c r="T42" s="86" t="str">
        <f>IF(H42="","",S42/SUM($H$9:H42))</f>
        <v/>
      </c>
      <c r="U42" s="24"/>
      <c r="V42" s="30" t="str">
        <f t="shared" si="6"/>
        <v/>
      </c>
      <c r="W42" s="29" t="str">
        <f>IF(P42="","",((P42-K42)*'1. Data Input'!$C$13)/12)</f>
        <v/>
      </c>
    </row>
    <row r="43" spans="1:23" s="20" customFormat="1">
      <c r="A43" s="25" t="str">
        <f t="shared" si="7"/>
        <v/>
      </c>
      <c r="B43" s="25" t="str">
        <f t="shared" si="8"/>
        <v/>
      </c>
      <c r="C43" s="25" t="str">
        <f>IF(D43="","",'1. Data Input'!$C$5+('3. Monthly Balance Sheet'!B43-'1. Data Input'!$C$4))</f>
        <v/>
      </c>
      <c r="D43" s="97"/>
      <c r="E43" s="93"/>
      <c r="F43" s="22"/>
      <c r="G43" s="29" t="str">
        <f t="shared" si="9"/>
        <v/>
      </c>
      <c r="H43" s="94" t="str">
        <f>IF(B43="","",IFERROR(SUMPRODUCT((MONTH('4. Trading Tracker'!$F$8:$F$703)=A43)*(YEAR('4. Trading Tracker'!$F$8:$F$703)=B43)*('4. Trading Tracker'!$L$8:$L$703)),0))</f>
        <v/>
      </c>
      <c r="I43" s="99"/>
      <c r="J43" s="4"/>
      <c r="K43" s="93"/>
      <c r="L43" s="22"/>
      <c r="M43" s="22"/>
      <c r="N43" s="22"/>
      <c r="O43" s="22"/>
      <c r="P43" s="29" t="str">
        <f t="shared" si="5"/>
        <v/>
      </c>
      <c r="Q43" s="152" t="str">
        <f t="shared" si="10"/>
        <v/>
      </c>
      <c r="R43" s="24"/>
      <c r="S43" s="149" t="str">
        <f>IF(L43="","",L43-SUM($H$9:H43))</f>
        <v/>
      </c>
      <c r="T43" s="86" t="str">
        <f>IF(H43="","",S43/SUM($H$9:H43))</f>
        <v/>
      </c>
      <c r="U43" s="24"/>
      <c r="V43" s="30" t="str">
        <f t="shared" si="6"/>
        <v/>
      </c>
      <c r="W43" s="29" t="str">
        <f>IF(P43="","",((P43-K43)*'1. Data Input'!$C$13)/12)</f>
        <v/>
      </c>
    </row>
    <row r="44" spans="1:23" s="20" customFormat="1">
      <c r="A44" s="25" t="str">
        <f t="shared" si="7"/>
        <v/>
      </c>
      <c r="B44" s="25" t="str">
        <f t="shared" si="8"/>
        <v/>
      </c>
      <c r="C44" s="25" t="str">
        <f>IF(D44="","",'1. Data Input'!$C$5+('3. Monthly Balance Sheet'!B44-'1. Data Input'!$C$4))</f>
        <v/>
      </c>
      <c r="D44" s="97"/>
      <c r="E44" s="93"/>
      <c r="F44" s="22"/>
      <c r="G44" s="29" t="str">
        <f t="shared" si="9"/>
        <v/>
      </c>
      <c r="H44" s="94" t="str">
        <f>IF(B44="","",IFERROR(SUMPRODUCT((MONTH('4. Trading Tracker'!$F$8:$F$703)=A44)*(YEAR('4. Trading Tracker'!$F$8:$F$703)=B44)*('4. Trading Tracker'!$L$8:$L$703)),0))</f>
        <v/>
      </c>
      <c r="I44" s="99"/>
      <c r="J44" s="4"/>
      <c r="K44" s="93"/>
      <c r="L44" s="22"/>
      <c r="M44" s="22"/>
      <c r="N44" s="22"/>
      <c r="O44" s="22"/>
      <c r="P44" s="29" t="str">
        <f t="shared" si="5"/>
        <v/>
      </c>
      <c r="Q44" s="152" t="str">
        <f t="shared" si="10"/>
        <v/>
      </c>
      <c r="R44" s="24"/>
      <c r="S44" s="149" t="str">
        <f>IF(L44="","",L44-SUM($H$9:H44))</f>
        <v/>
      </c>
      <c r="T44" s="86" t="str">
        <f>IF(H44="","",S44/SUM($H$9:H44))</f>
        <v/>
      </c>
      <c r="U44" s="24"/>
      <c r="V44" s="30" t="str">
        <f t="shared" si="6"/>
        <v/>
      </c>
      <c r="W44" s="29" t="str">
        <f>IF(P44="","",((P44-K44)*'1. Data Input'!$C$13)/12)</f>
        <v/>
      </c>
    </row>
    <row r="45" spans="1:23" s="20" customFormat="1">
      <c r="A45" s="25" t="str">
        <f t="shared" si="7"/>
        <v/>
      </c>
      <c r="B45" s="25" t="str">
        <f t="shared" si="8"/>
        <v/>
      </c>
      <c r="C45" s="25" t="str">
        <f>IF(D45="","",'1. Data Input'!$C$5+('3. Monthly Balance Sheet'!B45-'1. Data Input'!$C$4))</f>
        <v/>
      </c>
      <c r="D45" s="97"/>
      <c r="E45" s="93"/>
      <c r="F45" s="22"/>
      <c r="G45" s="29" t="str">
        <f t="shared" si="9"/>
        <v/>
      </c>
      <c r="H45" s="94" t="str">
        <f>IF(B45="","",IFERROR(SUMPRODUCT((MONTH('4. Trading Tracker'!$F$8:$F$703)=A45)*(YEAR('4. Trading Tracker'!$F$8:$F$703)=B45)*('4. Trading Tracker'!$L$8:$L$703)),0))</f>
        <v/>
      </c>
      <c r="I45" s="99"/>
      <c r="J45" s="4"/>
      <c r="K45" s="93"/>
      <c r="L45" s="22"/>
      <c r="M45" s="22"/>
      <c r="N45" s="22"/>
      <c r="O45" s="22"/>
      <c r="P45" s="29" t="str">
        <f t="shared" si="5"/>
        <v/>
      </c>
      <c r="Q45" s="152" t="str">
        <f t="shared" si="10"/>
        <v/>
      </c>
      <c r="R45" s="24"/>
      <c r="S45" s="149" t="str">
        <f>IF(L45="","",L45-SUM($H$9:H45))</f>
        <v/>
      </c>
      <c r="T45" s="86" t="str">
        <f>IF(H45="","",S45/SUM($H$9:H45))</f>
        <v/>
      </c>
      <c r="U45" s="24"/>
      <c r="V45" s="30" t="str">
        <f t="shared" si="6"/>
        <v/>
      </c>
      <c r="W45" s="29" t="str">
        <f>IF(P45="","",((P45-K45)*'1. Data Input'!$C$13)/12)</f>
        <v/>
      </c>
    </row>
    <row r="46" spans="1:23" s="20" customFormat="1">
      <c r="A46" s="25" t="str">
        <f t="shared" si="7"/>
        <v/>
      </c>
      <c r="B46" s="25" t="str">
        <f t="shared" si="8"/>
        <v/>
      </c>
      <c r="C46" s="25" t="str">
        <f>IF(D46="","",'1. Data Input'!$C$5+('3. Monthly Balance Sheet'!B46-'1. Data Input'!$C$4))</f>
        <v/>
      </c>
      <c r="D46" s="97"/>
      <c r="E46" s="93"/>
      <c r="F46" s="22"/>
      <c r="G46" s="29" t="str">
        <f t="shared" si="9"/>
        <v/>
      </c>
      <c r="H46" s="94" t="str">
        <f>IF(B46="","",IFERROR(SUMPRODUCT((MONTH('4. Trading Tracker'!$F$8:$F$703)=A46)*(YEAR('4. Trading Tracker'!$F$8:$F$703)=B46)*('4. Trading Tracker'!$L$8:$L$703)),0))</f>
        <v/>
      </c>
      <c r="I46" s="99"/>
      <c r="J46" s="4"/>
      <c r="K46" s="93"/>
      <c r="L46" s="22"/>
      <c r="M46" s="22"/>
      <c r="N46" s="22"/>
      <c r="O46" s="22"/>
      <c r="P46" s="29" t="str">
        <f t="shared" si="5"/>
        <v/>
      </c>
      <c r="Q46" s="152" t="str">
        <f t="shared" si="10"/>
        <v/>
      </c>
      <c r="R46" s="24"/>
      <c r="S46" s="149" t="str">
        <f>IF(L46="","",L46-SUM($H$9:H46))</f>
        <v/>
      </c>
      <c r="T46" s="86" t="str">
        <f>IF(H46="","",S46/SUM($H$9:H46))</f>
        <v/>
      </c>
      <c r="U46" s="24"/>
      <c r="V46" s="30" t="str">
        <f t="shared" si="6"/>
        <v/>
      </c>
      <c r="W46" s="29" t="str">
        <f>IF(P46="","",((P46-K46)*'1. Data Input'!$C$13)/12)</f>
        <v/>
      </c>
    </row>
    <row r="47" spans="1:23" s="20" customFormat="1">
      <c r="A47" s="25" t="str">
        <f t="shared" si="7"/>
        <v/>
      </c>
      <c r="B47" s="25" t="str">
        <f t="shared" si="8"/>
        <v/>
      </c>
      <c r="C47" s="25" t="str">
        <f>IF(D47="","",'1. Data Input'!$C$5+('3. Monthly Balance Sheet'!B47-'1. Data Input'!$C$4))</f>
        <v/>
      </c>
      <c r="D47" s="97"/>
      <c r="E47" s="93"/>
      <c r="F47" s="22"/>
      <c r="G47" s="29" t="str">
        <f t="shared" si="9"/>
        <v/>
      </c>
      <c r="H47" s="94" t="str">
        <f>IF(B47="","",IFERROR(SUMPRODUCT((MONTH('4. Trading Tracker'!$F$8:$F$703)=A47)*(YEAR('4. Trading Tracker'!$F$8:$F$703)=B47)*('4. Trading Tracker'!$L$8:$L$703)),0))</f>
        <v/>
      </c>
      <c r="I47" s="99"/>
      <c r="J47" s="4"/>
      <c r="K47" s="93"/>
      <c r="L47" s="22"/>
      <c r="M47" s="22"/>
      <c r="N47" s="22"/>
      <c r="O47" s="22"/>
      <c r="P47" s="29" t="str">
        <f t="shared" si="5"/>
        <v/>
      </c>
      <c r="Q47" s="152" t="str">
        <f t="shared" si="10"/>
        <v/>
      </c>
      <c r="R47" s="24"/>
      <c r="S47" s="149" t="str">
        <f>IF(L47="","",L47-SUM($H$9:H47))</f>
        <v/>
      </c>
      <c r="T47" s="86" t="str">
        <f>IF(H47="","",S47/SUM($H$9:H47))</f>
        <v/>
      </c>
      <c r="U47" s="24"/>
      <c r="V47" s="30" t="str">
        <f t="shared" si="6"/>
        <v/>
      </c>
      <c r="W47" s="29" t="str">
        <f>IF(P47="","",((P47-K47)*'1. Data Input'!$C$13)/12)</f>
        <v/>
      </c>
    </row>
    <row r="48" spans="1:23" s="20" customFormat="1">
      <c r="A48" s="25" t="str">
        <f t="shared" si="7"/>
        <v/>
      </c>
      <c r="B48" s="25" t="str">
        <f t="shared" si="8"/>
        <v/>
      </c>
      <c r="C48" s="25" t="str">
        <f>IF(D48="","",'1. Data Input'!$C$5+('3. Monthly Balance Sheet'!B48-'1. Data Input'!$C$4))</f>
        <v/>
      </c>
      <c r="D48" s="97"/>
      <c r="E48" s="93"/>
      <c r="F48" s="22"/>
      <c r="G48" s="29" t="str">
        <f t="shared" si="9"/>
        <v/>
      </c>
      <c r="H48" s="94" t="str">
        <f>IF(B48="","",IFERROR(SUMPRODUCT((MONTH('4. Trading Tracker'!$F$8:$F$703)=A48)*(YEAR('4. Trading Tracker'!$F$8:$F$703)=B48)*('4. Trading Tracker'!$L$8:$L$703)),0))</f>
        <v/>
      </c>
      <c r="I48" s="99"/>
      <c r="J48" s="4"/>
      <c r="K48" s="93"/>
      <c r="L48" s="22"/>
      <c r="M48" s="22"/>
      <c r="N48" s="22"/>
      <c r="O48" s="22"/>
      <c r="P48" s="29" t="str">
        <f t="shared" si="5"/>
        <v/>
      </c>
      <c r="Q48" s="152" t="str">
        <f t="shared" si="10"/>
        <v/>
      </c>
      <c r="R48" s="24"/>
      <c r="S48" s="149" t="str">
        <f>IF(L48="","",L48-SUM($H$9:H48))</f>
        <v/>
      </c>
      <c r="T48" s="86" t="str">
        <f>IF(H48="","",S48/SUM($H$9:H48))</f>
        <v/>
      </c>
      <c r="U48" s="24"/>
      <c r="V48" s="30" t="str">
        <f t="shared" si="6"/>
        <v/>
      </c>
      <c r="W48" s="29" t="str">
        <f>IF(P48="","",((P48-K48)*'1. Data Input'!$C$13)/12)</f>
        <v/>
      </c>
    </row>
    <row r="49" spans="1:23" s="20" customFormat="1">
      <c r="A49" s="25" t="str">
        <f t="shared" si="7"/>
        <v/>
      </c>
      <c r="B49" s="25" t="str">
        <f t="shared" si="8"/>
        <v/>
      </c>
      <c r="C49" s="25" t="str">
        <f>IF(D49="","",'1. Data Input'!$C$5+('3. Monthly Balance Sheet'!B49-'1. Data Input'!$C$4))</f>
        <v/>
      </c>
      <c r="D49" s="97"/>
      <c r="E49" s="93"/>
      <c r="F49" s="22"/>
      <c r="G49" s="29" t="str">
        <f t="shared" si="9"/>
        <v/>
      </c>
      <c r="H49" s="94" t="str">
        <f>IF(B49="","",IFERROR(SUMPRODUCT((MONTH('4. Trading Tracker'!$F$8:$F$703)=A49)*(YEAR('4. Trading Tracker'!$F$8:$F$703)=B49)*('4. Trading Tracker'!$L$8:$L$703)),0))</f>
        <v/>
      </c>
      <c r="I49" s="99"/>
      <c r="J49" s="4"/>
      <c r="K49" s="93"/>
      <c r="L49" s="22"/>
      <c r="M49" s="22"/>
      <c r="N49" s="22"/>
      <c r="O49" s="22"/>
      <c r="P49" s="29" t="str">
        <f t="shared" si="5"/>
        <v/>
      </c>
      <c r="Q49" s="152" t="str">
        <f t="shared" si="10"/>
        <v/>
      </c>
      <c r="R49" s="24"/>
      <c r="S49" s="149" t="str">
        <f>IF(L49="","",L49-SUM($H$9:H49))</f>
        <v/>
      </c>
      <c r="T49" s="86" t="str">
        <f>IF(H49="","",S49/SUM($H$9:H49))</f>
        <v/>
      </c>
      <c r="U49" s="24"/>
      <c r="V49" s="30" t="str">
        <f t="shared" si="6"/>
        <v/>
      </c>
      <c r="W49" s="29" t="str">
        <f>IF(P49="","",((P49-K49)*'1. Data Input'!$C$13)/12)</f>
        <v/>
      </c>
    </row>
    <row r="50" spans="1:23" s="20" customFormat="1">
      <c r="A50" s="25" t="str">
        <f t="shared" si="7"/>
        <v/>
      </c>
      <c r="B50" s="25" t="str">
        <f t="shared" si="8"/>
        <v/>
      </c>
      <c r="C50" s="25" t="str">
        <f>IF(D50="","",'1. Data Input'!$C$5+('3. Monthly Balance Sheet'!B50-'1. Data Input'!$C$4))</f>
        <v/>
      </c>
      <c r="D50" s="97"/>
      <c r="E50" s="93"/>
      <c r="F50" s="22"/>
      <c r="G50" s="29" t="str">
        <f t="shared" si="9"/>
        <v/>
      </c>
      <c r="H50" s="94" t="str">
        <f>IF(B50="","",IFERROR(SUMPRODUCT((MONTH('4. Trading Tracker'!$F$8:$F$703)=A50)*(YEAR('4. Trading Tracker'!$F$8:$F$703)=B50)*('4. Trading Tracker'!$L$8:$L$703)),0))</f>
        <v/>
      </c>
      <c r="I50" s="99"/>
      <c r="J50" s="4"/>
      <c r="K50" s="93"/>
      <c r="L50" s="22"/>
      <c r="M50" s="22"/>
      <c r="N50" s="22"/>
      <c r="O50" s="22"/>
      <c r="P50" s="29" t="str">
        <f t="shared" si="5"/>
        <v/>
      </c>
      <c r="Q50" s="152" t="str">
        <f t="shared" si="10"/>
        <v/>
      </c>
      <c r="R50" s="24"/>
      <c r="S50" s="149" t="str">
        <f>IF(L50="","",L50-SUM($H$9:H50))</f>
        <v/>
      </c>
      <c r="T50" s="86" t="str">
        <f>IF(H50="","",S50/SUM($H$9:H50))</f>
        <v/>
      </c>
      <c r="U50" s="24"/>
      <c r="V50" s="30" t="str">
        <f t="shared" si="6"/>
        <v/>
      </c>
      <c r="W50" s="29" t="str">
        <f>IF(P50="","",((P50-K50)*'1. Data Input'!$C$13)/12)</f>
        <v/>
      </c>
    </row>
    <row r="51" spans="1:23" s="20" customFormat="1">
      <c r="A51" s="25" t="str">
        <f t="shared" si="7"/>
        <v/>
      </c>
      <c r="B51" s="25" t="str">
        <f t="shared" si="8"/>
        <v/>
      </c>
      <c r="C51" s="25" t="str">
        <f>IF(D51="","",'1. Data Input'!$C$5+('3. Monthly Balance Sheet'!B51-'1. Data Input'!$C$4))</f>
        <v/>
      </c>
      <c r="D51" s="97"/>
      <c r="E51" s="93"/>
      <c r="F51" s="22"/>
      <c r="G51" s="29" t="str">
        <f t="shared" si="9"/>
        <v/>
      </c>
      <c r="H51" s="94" t="str">
        <f>IF(B51="","",IFERROR(SUMPRODUCT((MONTH('4. Trading Tracker'!$F$8:$F$703)=A51)*(YEAR('4. Trading Tracker'!$F$8:$F$703)=B51)*('4. Trading Tracker'!$L$8:$L$703)),0))</f>
        <v/>
      </c>
      <c r="I51" s="99"/>
      <c r="J51" s="4"/>
      <c r="K51" s="93"/>
      <c r="L51" s="22"/>
      <c r="M51" s="22"/>
      <c r="N51" s="22"/>
      <c r="O51" s="22"/>
      <c r="P51" s="29" t="str">
        <f t="shared" si="5"/>
        <v/>
      </c>
      <c r="Q51" s="152" t="str">
        <f t="shared" si="10"/>
        <v/>
      </c>
      <c r="R51" s="24"/>
      <c r="S51" s="149" t="str">
        <f>IF(L51="","",L51-SUM($H$9:H51))</f>
        <v/>
      </c>
      <c r="T51" s="86" t="str">
        <f>IF(H51="","",S51/SUM($H$9:H51))</f>
        <v/>
      </c>
      <c r="U51" s="24"/>
      <c r="V51" s="30" t="str">
        <f t="shared" si="6"/>
        <v/>
      </c>
      <c r="W51" s="29" t="str">
        <f>IF(P51="","",((P51-K51)*'1. Data Input'!$C$13)/12)</f>
        <v/>
      </c>
    </row>
    <row r="52" spans="1:23" s="20" customFormat="1">
      <c r="A52" s="25" t="str">
        <f t="shared" si="7"/>
        <v/>
      </c>
      <c r="B52" s="25" t="str">
        <f t="shared" si="8"/>
        <v/>
      </c>
      <c r="C52" s="25" t="str">
        <f>IF(D52="","",'1. Data Input'!$C$5+('3. Monthly Balance Sheet'!B52-'1. Data Input'!$C$4))</f>
        <v/>
      </c>
      <c r="D52" s="97"/>
      <c r="E52" s="93"/>
      <c r="F52" s="22"/>
      <c r="G52" s="29" t="str">
        <f t="shared" si="9"/>
        <v/>
      </c>
      <c r="H52" s="94" t="str">
        <f>IF(B52="","",IFERROR(SUMPRODUCT((MONTH('4. Trading Tracker'!$F$8:$F$703)=A52)*(YEAR('4. Trading Tracker'!$F$8:$F$703)=B52)*('4. Trading Tracker'!$L$8:$L$703)),0))</f>
        <v/>
      </c>
      <c r="I52" s="99"/>
      <c r="J52" s="4"/>
      <c r="K52" s="93"/>
      <c r="L52" s="22"/>
      <c r="M52" s="22"/>
      <c r="N52" s="22"/>
      <c r="O52" s="22"/>
      <c r="P52" s="29" t="str">
        <f t="shared" si="5"/>
        <v/>
      </c>
      <c r="Q52" s="152" t="str">
        <f t="shared" si="10"/>
        <v/>
      </c>
      <c r="R52" s="24"/>
      <c r="S52" s="149" t="str">
        <f>IF(L52="","",L52-SUM($H$9:H52))</f>
        <v/>
      </c>
      <c r="T52" s="86" t="str">
        <f>IF(H52="","",S52/SUM($H$9:H52))</f>
        <v/>
      </c>
      <c r="U52" s="24"/>
      <c r="V52" s="30" t="str">
        <f t="shared" si="6"/>
        <v/>
      </c>
      <c r="W52" s="29" t="str">
        <f>IF(P52="","",((P52-K52)*'1. Data Input'!$C$13)/12)</f>
        <v/>
      </c>
    </row>
    <row r="53" spans="1:23" s="20" customFormat="1">
      <c r="A53" s="25" t="str">
        <f t="shared" si="7"/>
        <v/>
      </c>
      <c r="B53" s="25" t="str">
        <f t="shared" si="8"/>
        <v/>
      </c>
      <c r="C53" s="25" t="str">
        <f>IF(D53="","",'1. Data Input'!$C$5+('3. Monthly Balance Sheet'!B53-'1. Data Input'!$C$4))</f>
        <v/>
      </c>
      <c r="D53" s="97"/>
      <c r="E53" s="93"/>
      <c r="F53" s="22"/>
      <c r="G53" s="29" t="str">
        <f t="shared" si="9"/>
        <v/>
      </c>
      <c r="H53" s="94" t="str">
        <f>IF(B53="","",IFERROR(SUMPRODUCT((MONTH('4. Trading Tracker'!$F$8:$F$703)=A53)*(YEAR('4. Trading Tracker'!$F$8:$F$703)=B53)*('4. Trading Tracker'!$L$8:$L$703)),0))</f>
        <v/>
      </c>
      <c r="I53" s="99"/>
      <c r="J53" s="4"/>
      <c r="K53" s="93"/>
      <c r="L53" s="22"/>
      <c r="M53" s="22"/>
      <c r="N53" s="22"/>
      <c r="O53" s="22"/>
      <c r="P53" s="29" t="str">
        <f t="shared" si="5"/>
        <v/>
      </c>
      <c r="Q53" s="152" t="str">
        <f t="shared" si="10"/>
        <v/>
      </c>
      <c r="R53" s="24"/>
      <c r="S53" s="149" t="str">
        <f>IF(L53="","",L53-SUM($H$9:H53))</f>
        <v/>
      </c>
      <c r="T53" s="86" t="str">
        <f>IF(H53="","",S53/SUM($H$9:H53))</f>
        <v/>
      </c>
      <c r="U53" s="24"/>
      <c r="V53" s="30" t="str">
        <f t="shared" si="6"/>
        <v/>
      </c>
      <c r="W53" s="29" t="str">
        <f>IF(P53="","",((P53-K53)*'1. Data Input'!$C$13)/12)</f>
        <v/>
      </c>
    </row>
    <row r="54" spans="1:23" s="20" customFormat="1">
      <c r="A54" s="25" t="str">
        <f t="shared" si="7"/>
        <v/>
      </c>
      <c r="B54" s="25" t="str">
        <f t="shared" si="8"/>
        <v/>
      </c>
      <c r="C54" s="25" t="str">
        <f>IF(D54="","",'1. Data Input'!$C$5+('3. Monthly Balance Sheet'!B54-'1. Data Input'!$C$4))</f>
        <v/>
      </c>
      <c r="D54" s="97"/>
      <c r="E54" s="93"/>
      <c r="F54" s="22"/>
      <c r="G54" s="29" t="str">
        <f t="shared" si="9"/>
        <v/>
      </c>
      <c r="H54" s="94" t="str">
        <f>IF(B54="","",IFERROR(SUMPRODUCT((MONTH('4. Trading Tracker'!$F$8:$F$703)=A54)*(YEAR('4. Trading Tracker'!$F$8:$F$703)=B54)*('4. Trading Tracker'!$L$8:$L$703)),0))</f>
        <v/>
      </c>
      <c r="I54" s="99"/>
      <c r="J54" s="4"/>
      <c r="K54" s="93"/>
      <c r="L54" s="22"/>
      <c r="M54" s="22"/>
      <c r="N54" s="22"/>
      <c r="O54" s="22"/>
      <c r="P54" s="29" t="str">
        <f t="shared" si="5"/>
        <v/>
      </c>
      <c r="Q54" s="152" t="str">
        <f t="shared" si="10"/>
        <v/>
      </c>
      <c r="R54" s="24"/>
      <c r="S54" s="149" t="str">
        <f>IF(L54="","",L54-SUM($H$9:H54))</f>
        <v/>
      </c>
      <c r="T54" s="86" t="str">
        <f>IF(H54="","",S54/SUM($H$9:H54))</f>
        <v/>
      </c>
      <c r="U54" s="24"/>
      <c r="V54" s="30" t="str">
        <f t="shared" si="6"/>
        <v/>
      </c>
      <c r="W54" s="29" t="str">
        <f>IF(P54="","",((P54-K54)*'1. Data Input'!$C$13)/12)</f>
        <v/>
      </c>
    </row>
    <row r="55" spans="1:23" s="20" customFormat="1">
      <c r="A55" s="25" t="str">
        <f t="shared" si="7"/>
        <v/>
      </c>
      <c r="B55" s="25" t="str">
        <f t="shared" si="8"/>
        <v/>
      </c>
      <c r="C55" s="25" t="str">
        <f>IF(D55="","",'1. Data Input'!$C$5+('3. Monthly Balance Sheet'!B55-'1. Data Input'!$C$4))</f>
        <v/>
      </c>
      <c r="D55" s="97"/>
      <c r="E55" s="93"/>
      <c r="F55" s="22"/>
      <c r="G55" s="29" t="str">
        <f t="shared" si="9"/>
        <v/>
      </c>
      <c r="H55" s="94" t="str">
        <f>IF(B55="","",IFERROR(SUMPRODUCT((MONTH('4. Trading Tracker'!$F$8:$F$703)=A55)*(YEAR('4. Trading Tracker'!$F$8:$F$703)=B55)*('4. Trading Tracker'!$L$8:$L$703)),0))</f>
        <v/>
      </c>
      <c r="I55" s="99"/>
      <c r="J55" s="4"/>
      <c r="K55" s="93"/>
      <c r="L55" s="22"/>
      <c r="M55" s="22"/>
      <c r="N55" s="22"/>
      <c r="O55" s="22"/>
      <c r="P55" s="29" t="str">
        <f t="shared" si="5"/>
        <v/>
      </c>
      <c r="Q55" s="152" t="str">
        <f t="shared" si="10"/>
        <v/>
      </c>
      <c r="R55" s="24"/>
      <c r="S55" s="149" t="str">
        <f>IF(L55="","",L55-SUM($H$9:H55))</f>
        <v/>
      </c>
      <c r="T55" s="86" t="str">
        <f>IF(H55="","",S55/SUM($H$9:H55))</f>
        <v/>
      </c>
      <c r="U55" s="24"/>
      <c r="V55" s="30" t="str">
        <f t="shared" si="6"/>
        <v/>
      </c>
      <c r="W55" s="29" t="str">
        <f>IF(P55="","",((P55-K55)*'1. Data Input'!$C$13)/12)</f>
        <v/>
      </c>
    </row>
    <row r="56" spans="1:23" s="20" customFormat="1">
      <c r="A56" s="25" t="str">
        <f t="shared" si="7"/>
        <v/>
      </c>
      <c r="B56" s="25" t="str">
        <f t="shared" si="8"/>
        <v/>
      </c>
      <c r="C56" s="25" t="str">
        <f>IF(D56="","",'1. Data Input'!$C$5+('3. Monthly Balance Sheet'!B56-'1. Data Input'!$C$4))</f>
        <v/>
      </c>
      <c r="D56" s="97"/>
      <c r="E56" s="93"/>
      <c r="F56" s="22"/>
      <c r="G56" s="29" t="str">
        <f t="shared" si="9"/>
        <v/>
      </c>
      <c r="H56" s="94" t="str">
        <f>IF(B56="","",IFERROR(SUMPRODUCT((MONTH('4. Trading Tracker'!$F$8:$F$703)=A56)*(YEAR('4. Trading Tracker'!$F$8:$F$703)=B56)*('4. Trading Tracker'!$L$8:$L$703)),0))</f>
        <v/>
      </c>
      <c r="I56" s="99"/>
      <c r="J56" s="4"/>
      <c r="K56" s="93"/>
      <c r="L56" s="22"/>
      <c r="M56" s="22"/>
      <c r="N56" s="22"/>
      <c r="O56" s="22"/>
      <c r="P56" s="29" t="str">
        <f t="shared" si="5"/>
        <v/>
      </c>
      <c r="Q56" s="152" t="str">
        <f t="shared" si="10"/>
        <v/>
      </c>
      <c r="R56" s="24"/>
      <c r="S56" s="149" t="str">
        <f>IF(L56="","",L56-SUM($H$9:H56))</f>
        <v/>
      </c>
      <c r="T56" s="86" t="str">
        <f>IF(H56="","",S56/SUM($H$9:H56))</f>
        <v/>
      </c>
      <c r="U56" s="24"/>
      <c r="V56" s="30" t="str">
        <f t="shared" si="6"/>
        <v/>
      </c>
      <c r="W56" s="29" t="str">
        <f>IF(P56="","",((P56-K56)*'1. Data Input'!$C$13)/12)</f>
        <v/>
      </c>
    </row>
    <row r="57" spans="1:23" s="20" customFormat="1">
      <c r="A57" s="25" t="str">
        <f t="shared" si="7"/>
        <v/>
      </c>
      <c r="B57" s="25" t="str">
        <f t="shared" si="8"/>
        <v/>
      </c>
      <c r="C57" s="25" t="str">
        <f>IF(D57="","",'1. Data Input'!$C$5+('3. Monthly Balance Sheet'!B57-'1. Data Input'!$C$4))</f>
        <v/>
      </c>
      <c r="D57" s="97"/>
      <c r="E57" s="93"/>
      <c r="F57" s="22"/>
      <c r="G57" s="29" t="str">
        <f t="shared" si="9"/>
        <v/>
      </c>
      <c r="H57" s="94" t="str">
        <f>IF(B57="","",IFERROR(SUMPRODUCT((MONTH('4. Trading Tracker'!$F$8:$F$703)=A57)*(YEAR('4. Trading Tracker'!$F$8:$F$703)=B57)*('4. Trading Tracker'!$L$8:$L$703)),0))</f>
        <v/>
      </c>
      <c r="I57" s="99"/>
      <c r="J57" s="4"/>
      <c r="K57" s="93"/>
      <c r="L57" s="22"/>
      <c r="M57" s="22"/>
      <c r="N57" s="22"/>
      <c r="O57" s="22"/>
      <c r="P57" s="29" t="str">
        <f t="shared" si="5"/>
        <v/>
      </c>
      <c r="Q57" s="152" t="str">
        <f t="shared" si="10"/>
        <v/>
      </c>
      <c r="R57" s="24"/>
      <c r="S57" s="149" t="str">
        <f>IF(L57="","",L57-SUM($H$9:H57))</f>
        <v/>
      </c>
      <c r="T57" s="86" t="str">
        <f>IF(H57="","",S57/SUM($H$9:H57))</f>
        <v/>
      </c>
      <c r="U57" s="24"/>
      <c r="V57" s="30" t="str">
        <f t="shared" si="6"/>
        <v/>
      </c>
      <c r="W57" s="29" t="str">
        <f>IF(P57="","",((P57-K57)*'1. Data Input'!$C$13)/12)</f>
        <v/>
      </c>
    </row>
    <row r="58" spans="1:23" s="20" customFormat="1">
      <c r="A58" s="25" t="str">
        <f t="shared" si="7"/>
        <v/>
      </c>
      <c r="B58" s="25" t="str">
        <f t="shared" si="8"/>
        <v/>
      </c>
      <c r="C58" s="25" t="str">
        <f>IF(D58="","",'1. Data Input'!$C$5+('3. Monthly Balance Sheet'!B58-'1. Data Input'!$C$4))</f>
        <v/>
      </c>
      <c r="D58" s="97"/>
      <c r="E58" s="93"/>
      <c r="F58" s="22"/>
      <c r="G58" s="29" t="str">
        <f t="shared" si="9"/>
        <v/>
      </c>
      <c r="H58" s="94" t="str">
        <f>IF(B58="","",IFERROR(SUMPRODUCT((MONTH('4. Trading Tracker'!$F$8:$F$703)=A58)*(YEAR('4. Trading Tracker'!$F$8:$F$703)=B58)*('4. Trading Tracker'!$L$8:$L$703)),0))</f>
        <v/>
      </c>
      <c r="I58" s="99"/>
      <c r="J58" s="4"/>
      <c r="K58" s="93"/>
      <c r="L58" s="22"/>
      <c r="M58" s="22"/>
      <c r="N58" s="22"/>
      <c r="O58" s="22"/>
      <c r="P58" s="29" t="str">
        <f t="shared" si="5"/>
        <v/>
      </c>
      <c r="Q58" s="152" t="str">
        <f t="shared" si="10"/>
        <v/>
      </c>
      <c r="R58" s="24"/>
      <c r="S58" s="149" t="str">
        <f>IF(L58="","",L58-SUM($H$9:H58))</f>
        <v/>
      </c>
      <c r="T58" s="86" t="str">
        <f>IF(H58="","",S58/SUM($H$9:H58))</f>
        <v/>
      </c>
      <c r="U58" s="24"/>
      <c r="V58" s="30" t="str">
        <f t="shared" si="6"/>
        <v/>
      </c>
      <c r="W58" s="29" t="str">
        <f>IF(P58="","",((P58-K58)*'1. Data Input'!$C$13)/12)</f>
        <v/>
      </c>
    </row>
    <row r="59" spans="1:23" s="20" customFormat="1">
      <c r="A59" s="25" t="str">
        <f t="shared" si="7"/>
        <v/>
      </c>
      <c r="B59" s="25" t="str">
        <f t="shared" si="8"/>
        <v/>
      </c>
      <c r="C59" s="25" t="str">
        <f>IF(D59="","",'1. Data Input'!$C$5+('3. Monthly Balance Sheet'!B59-'1. Data Input'!$C$4))</f>
        <v/>
      </c>
      <c r="D59" s="97"/>
      <c r="E59" s="93"/>
      <c r="F59" s="22"/>
      <c r="G59" s="29" t="str">
        <f t="shared" si="9"/>
        <v/>
      </c>
      <c r="H59" s="94" t="str">
        <f>IF(B59="","",IFERROR(SUMPRODUCT((MONTH('4. Trading Tracker'!$F$8:$F$703)=A59)*(YEAR('4. Trading Tracker'!$F$8:$F$703)=B59)*('4. Trading Tracker'!$L$8:$L$703)),0))</f>
        <v/>
      </c>
      <c r="I59" s="99"/>
      <c r="J59" s="4"/>
      <c r="K59" s="93"/>
      <c r="L59" s="22"/>
      <c r="M59" s="22"/>
      <c r="N59" s="22"/>
      <c r="O59" s="22"/>
      <c r="P59" s="29" t="str">
        <f t="shared" si="5"/>
        <v/>
      </c>
      <c r="Q59" s="152" t="str">
        <f t="shared" si="10"/>
        <v/>
      </c>
      <c r="R59" s="24"/>
      <c r="S59" s="149" t="str">
        <f>IF(L59="","",L59-SUM($H$9:H59))</f>
        <v/>
      </c>
      <c r="T59" s="86" t="str">
        <f>IF(H59="","",S59/SUM($H$9:H59))</f>
        <v/>
      </c>
      <c r="U59" s="24"/>
      <c r="V59" s="30" t="str">
        <f t="shared" si="6"/>
        <v/>
      </c>
      <c r="W59" s="29" t="str">
        <f>IF(P59="","",((P59-K59)*'1. Data Input'!$C$13)/12)</f>
        <v/>
      </c>
    </row>
    <row r="60" spans="1:23" s="20" customFormat="1">
      <c r="A60" s="25" t="str">
        <f t="shared" si="7"/>
        <v/>
      </c>
      <c r="B60" s="25" t="str">
        <f t="shared" si="8"/>
        <v/>
      </c>
      <c r="C60" s="25" t="str">
        <f>IF(D60="","",'1. Data Input'!$C$5+('3. Monthly Balance Sheet'!B60-'1. Data Input'!$C$4))</f>
        <v/>
      </c>
      <c r="D60" s="97"/>
      <c r="E60" s="93"/>
      <c r="F60" s="22"/>
      <c r="G60" s="29" t="str">
        <f t="shared" si="9"/>
        <v/>
      </c>
      <c r="H60" s="94" t="str">
        <f>IF(B60="","",IFERROR(SUMPRODUCT((MONTH('4. Trading Tracker'!$F$8:$F$703)=A60)*(YEAR('4. Trading Tracker'!$F$8:$F$703)=B60)*('4. Trading Tracker'!$L$8:$L$703)),0))</f>
        <v/>
      </c>
      <c r="I60" s="99"/>
      <c r="J60" s="4"/>
      <c r="K60" s="93"/>
      <c r="L60" s="22"/>
      <c r="M60" s="22"/>
      <c r="N60" s="22"/>
      <c r="O60" s="22"/>
      <c r="P60" s="29" t="str">
        <f t="shared" si="5"/>
        <v/>
      </c>
      <c r="Q60" s="152" t="str">
        <f t="shared" si="10"/>
        <v/>
      </c>
      <c r="R60" s="24"/>
      <c r="S60" s="149" t="str">
        <f>IF(L60="","",L60-SUM($H$9:H60))</f>
        <v/>
      </c>
      <c r="T60" s="86" t="str">
        <f>IF(H60="","",S60/SUM($H$9:H60))</f>
        <v/>
      </c>
      <c r="U60" s="24"/>
      <c r="V60" s="30" t="str">
        <f t="shared" si="6"/>
        <v/>
      </c>
      <c r="W60" s="29" t="str">
        <f>IF(P60="","",((P60-K60)*'1. Data Input'!$C$13)/12)</f>
        <v/>
      </c>
    </row>
    <row r="61" spans="1:23" s="20" customFormat="1">
      <c r="A61" s="25" t="str">
        <f t="shared" si="7"/>
        <v/>
      </c>
      <c r="B61" s="25" t="str">
        <f t="shared" si="8"/>
        <v/>
      </c>
      <c r="C61" s="25" t="str">
        <f>IF(D61="","",'1. Data Input'!$C$5+('3. Monthly Balance Sheet'!B61-'1. Data Input'!$C$4))</f>
        <v/>
      </c>
      <c r="D61" s="97"/>
      <c r="E61" s="93"/>
      <c r="F61" s="22"/>
      <c r="G61" s="29" t="str">
        <f t="shared" si="9"/>
        <v/>
      </c>
      <c r="H61" s="94" t="str">
        <f>IF(B61="","",IFERROR(SUMPRODUCT((MONTH('4. Trading Tracker'!$F$8:$F$703)=A61)*(YEAR('4. Trading Tracker'!$F$8:$F$703)=B61)*('4. Trading Tracker'!$L$8:$L$703)),0))</f>
        <v/>
      </c>
      <c r="I61" s="99"/>
      <c r="J61" s="4"/>
      <c r="K61" s="93"/>
      <c r="L61" s="22"/>
      <c r="M61" s="22"/>
      <c r="N61" s="22"/>
      <c r="O61" s="22"/>
      <c r="P61" s="29" t="str">
        <f t="shared" si="5"/>
        <v/>
      </c>
      <c r="Q61" s="152" t="str">
        <f t="shared" si="10"/>
        <v/>
      </c>
      <c r="R61" s="24"/>
      <c r="S61" s="149" t="str">
        <f>IF(L61="","",L61-SUM($H$9:H61))</f>
        <v/>
      </c>
      <c r="T61" s="86" t="str">
        <f>IF(H61="","",S61/SUM($H$9:H61))</f>
        <v/>
      </c>
      <c r="U61" s="24"/>
      <c r="V61" s="30" t="str">
        <f t="shared" si="6"/>
        <v/>
      </c>
      <c r="W61" s="29" t="str">
        <f>IF(P61="","",((P61-K61)*'1. Data Input'!$C$13)/12)</f>
        <v/>
      </c>
    </row>
    <row r="62" spans="1:23" s="20" customFormat="1">
      <c r="A62" s="25" t="str">
        <f t="shared" si="7"/>
        <v/>
      </c>
      <c r="B62" s="25" t="str">
        <f t="shared" si="8"/>
        <v/>
      </c>
      <c r="C62" s="25" t="str">
        <f>IF(D62="","",'1. Data Input'!$C$5+('3. Monthly Balance Sheet'!B62-'1. Data Input'!$C$4))</f>
        <v/>
      </c>
      <c r="D62" s="97"/>
      <c r="E62" s="93"/>
      <c r="F62" s="22"/>
      <c r="G62" s="29" t="str">
        <f t="shared" si="9"/>
        <v/>
      </c>
      <c r="H62" s="94" t="str">
        <f>IF(B62="","",IFERROR(SUMPRODUCT((MONTH('4. Trading Tracker'!$F$8:$F$703)=A62)*(YEAR('4. Trading Tracker'!$F$8:$F$703)=B62)*('4. Trading Tracker'!$L$8:$L$703)),0))</f>
        <v/>
      </c>
      <c r="I62" s="99"/>
      <c r="J62" s="4"/>
      <c r="K62" s="93"/>
      <c r="L62" s="22"/>
      <c r="M62" s="22"/>
      <c r="N62" s="22"/>
      <c r="O62" s="22"/>
      <c r="P62" s="29" t="str">
        <f t="shared" si="5"/>
        <v/>
      </c>
      <c r="Q62" s="152" t="str">
        <f t="shared" si="10"/>
        <v/>
      </c>
      <c r="R62" s="24"/>
      <c r="S62" s="149" t="str">
        <f>IF(L62="","",L62-SUM($H$9:H62))</f>
        <v/>
      </c>
      <c r="T62" s="86" t="str">
        <f>IF(H62="","",S62/SUM($H$9:H62))</f>
        <v/>
      </c>
      <c r="U62" s="24"/>
      <c r="V62" s="30" t="str">
        <f t="shared" si="6"/>
        <v/>
      </c>
      <c r="W62" s="29" t="str">
        <f>IF(P62="","",((P62-K62)*'1. Data Input'!$C$13)/12)</f>
        <v/>
      </c>
    </row>
    <row r="63" spans="1:23" s="20" customFormat="1">
      <c r="A63" s="25" t="str">
        <f t="shared" si="7"/>
        <v/>
      </c>
      <c r="B63" s="25" t="str">
        <f t="shared" si="8"/>
        <v/>
      </c>
      <c r="C63" s="25" t="str">
        <f>IF(D63="","",'1. Data Input'!$C$5+('3. Monthly Balance Sheet'!B63-'1. Data Input'!$C$4))</f>
        <v/>
      </c>
      <c r="D63" s="97"/>
      <c r="E63" s="93"/>
      <c r="F63" s="22"/>
      <c r="G63" s="29" t="str">
        <f t="shared" si="9"/>
        <v/>
      </c>
      <c r="H63" s="94" t="str">
        <f>IF(B63="","",IFERROR(SUMPRODUCT((MONTH('4. Trading Tracker'!$F$8:$F$703)=A63)*(YEAR('4. Trading Tracker'!$F$8:$F$703)=B63)*('4. Trading Tracker'!$L$8:$L$703)),0))</f>
        <v/>
      </c>
      <c r="I63" s="99"/>
      <c r="J63" s="4"/>
      <c r="K63" s="93"/>
      <c r="L63" s="22"/>
      <c r="M63" s="22"/>
      <c r="N63" s="22"/>
      <c r="O63" s="22"/>
      <c r="P63" s="29" t="str">
        <f t="shared" si="5"/>
        <v/>
      </c>
      <c r="Q63" s="152" t="str">
        <f t="shared" si="10"/>
        <v/>
      </c>
      <c r="R63" s="24"/>
      <c r="S63" s="149" t="str">
        <f>IF(L63="","",L63-SUM($H$9:H63))</f>
        <v/>
      </c>
      <c r="T63" s="86" t="str">
        <f>IF(H63="","",S63/SUM($H$9:H63))</f>
        <v/>
      </c>
      <c r="U63" s="24"/>
      <c r="V63" s="30" t="str">
        <f t="shared" si="6"/>
        <v/>
      </c>
      <c r="W63" s="29" t="str">
        <f>IF(P63="","",((P63-K63)*'1. Data Input'!$C$13)/12)</f>
        <v/>
      </c>
    </row>
    <row r="64" spans="1:23" s="20" customFormat="1">
      <c r="A64" s="25" t="str">
        <f t="shared" si="7"/>
        <v/>
      </c>
      <c r="B64" s="25" t="str">
        <f t="shared" si="8"/>
        <v/>
      </c>
      <c r="C64" s="25" t="str">
        <f>IF(D64="","",'1. Data Input'!$C$5+('3. Monthly Balance Sheet'!B64-'1. Data Input'!$C$4))</f>
        <v/>
      </c>
      <c r="D64" s="97"/>
      <c r="E64" s="93"/>
      <c r="F64" s="22"/>
      <c r="G64" s="29" t="str">
        <f t="shared" si="9"/>
        <v/>
      </c>
      <c r="H64" s="94" t="str">
        <f>IF(B64="","",IFERROR(SUMPRODUCT((MONTH('4. Trading Tracker'!$F$8:$F$703)=A64)*(YEAR('4. Trading Tracker'!$F$8:$F$703)=B64)*('4. Trading Tracker'!$L$8:$L$703)),0))</f>
        <v/>
      </c>
      <c r="I64" s="99"/>
      <c r="J64" s="4"/>
      <c r="K64" s="93"/>
      <c r="L64" s="22"/>
      <c r="M64" s="22"/>
      <c r="N64" s="22"/>
      <c r="O64" s="22"/>
      <c r="P64" s="29" t="str">
        <f t="shared" si="5"/>
        <v/>
      </c>
      <c r="Q64" s="152" t="str">
        <f t="shared" si="10"/>
        <v/>
      </c>
      <c r="R64" s="24"/>
      <c r="S64" s="149" t="str">
        <f>IF(L64="","",L64-SUM($H$9:H64))</f>
        <v/>
      </c>
      <c r="T64" s="86" t="str">
        <f>IF(H64="","",S64/SUM($H$9:H64))</f>
        <v/>
      </c>
      <c r="U64" s="24"/>
      <c r="V64" s="30" t="str">
        <f t="shared" si="6"/>
        <v/>
      </c>
      <c r="W64" s="29" t="str">
        <f>IF(P64="","",((P64-K64)*'1. Data Input'!$C$13)/12)</f>
        <v/>
      </c>
    </row>
    <row r="65" spans="1:23" s="20" customFormat="1">
      <c r="A65" s="25" t="str">
        <f t="shared" si="7"/>
        <v/>
      </c>
      <c r="B65" s="25" t="str">
        <f t="shared" si="8"/>
        <v/>
      </c>
      <c r="C65" s="25" t="str">
        <f>IF(D65="","",'1. Data Input'!$C$5+('3. Monthly Balance Sheet'!B65-'1. Data Input'!$C$4))</f>
        <v/>
      </c>
      <c r="D65" s="97"/>
      <c r="E65" s="93"/>
      <c r="F65" s="22"/>
      <c r="G65" s="29" t="str">
        <f t="shared" si="9"/>
        <v/>
      </c>
      <c r="H65" s="94" t="str">
        <f>IF(B65="","",IFERROR(SUMPRODUCT((MONTH('4. Trading Tracker'!$F$8:$F$703)=A65)*(YEAR('4. Trading Tracker'!$F$8:$F$703)=B65)*('4. Trading Tracker'!$L$8:$L$703)),0))</f>
        <v/>
      </c>
      <c r="I65" s="99"/>
      <c r="J65" s="4"/>
      <c r="K65" s="93"/>
      <c r="L65" s="22"/>
      <c r="M65" s="22"/>
      <c r="N65" s="22"/>
      <c r="O65" s="22"/>
      <c r="P65" s="29" t="str">
        <f t="shared" si="5"/>
        <v/>
      </c>
      <c r="Q65" s="152" t="str">
        <f t="shared" si="10"/>
        <v/>
      </c>
      <c r="R65" s="24"/>
      <c r="S65" s="149" t="str">
        <f>IF(L65="","",L65-SUM($H$9:H65))</f>
        <v/>
      </c>
      <c r="T65" s="86" t="str">
        <f>IF(H65="","",S65/SUM($H$9:H65))</f>
        <v/>
      </c>
      <c r="U65" s="24"/>
      <c r="V65" s="30" t="str">
        <f t="shared" si="6"/>
        <v/>
      </c>
      <c r="W65" s="29" t="str">
        <f>IF(P65="","",((P65-K65)*'1. Data Input'!$C$13)/12)</f>
        <v/>
      </c>
    </row>
    <row r="66" spans="1:23" s="20" customFormat="1">
      <c r="A66" s="25" t="str">
        <f t="shared" si="7"/>
        <v/>
      </c>
      <c r="B66" s="25" t="str">
        <f t="shared" si="8"/>
        <v/>
      </c>
      <c r="C66" s="25" t="str">
        <f>IF(D66="","",'1. Data Input'!$C$5+('3. Monthly Balance Sheet'!B66-'1. Data Input'!$C$4))</f>
        <v/>
      </c>
      <c r="D66" s="97"/>
      <c r="E66" s="93"/>
      <c r="F66" s="22"/>
      <c r="G66" s="29" t="str">
        <f t="shared" si="9"/>
        <v/>
      </c>
      <c r="H66" s="94" t="str">
        <f>IF(B66="","",IFERROR(SUMPRODUCT((MONTH('4. Trading Tracker'!$F$8:$F$703)=A66)*(YEAR('4. Trading Tracker'!$F$8:$F$703)=B66)*('4. Trading Tracker'!$L$8:$L$703)),0))</f>
        <v/>
      </c>
      <c r="I66" s="99"/>
      <c r="J66" s="4"/>
      <c r="K66" s="93"/>
      <c r="L66" s="22"/>
      <c r="M66" s="22"/>
      <c r="N66" s="22"/>
      <c r="O66" s="22"/>
      <c r="P66" s="29" t="str">
        <f t="shared" si="5"/>
        <v/>
      </c>
      <c r="Q66" s="152" t="str">
        <f t="shared" si="10"/>
        <v/>
      </c>
      <c r="R66" s="24"/>
      <c r="S66" s="149" t="str">
        <f>IF(L66="","",L66-SUM($H$9:H66))</f>
        <v/>
      </c>
      <c r="T66" s="86" t="str">
        <f>IF(H66="","",S66/SUM($H$9:H66))</f>
        <v/>
      </c>
      <c r="U66" s="24"/>
      <c r="V66" s="30" t="str">
        <f t="shared" si="6"/>
        <v/>
      </c>
      <c r="W66" s="29" t="str">
        <f>IF(P66="","",((P66-K66)*'1. Data Input'!$C$13)/12)</f>
        <v/>
      </c>
    </row>
    <row r="67" spans="1:23" s="20" customFormat="1">
      <c r="A67" s="25" t="str">
        <f t="shared" si="7"/>
        <v/>
      </c>
      <c r="B67" s="25" t="str">
        <f t="shared" si="8"/>
        <v/>
      </c>
      <c r="C67" s="25" t="str">
        <f>IF(D67="","",'1. Data Input'!$C$5+('3. Monthly Balance Sheet'!B67-'1. Data Input'!$C$4))</f>
        <v/>
      </c>
      <c r="D67" s="97"/>
      <c r="E67" s="93"/>
      <c r="F67" s="22"/>
      <c r="G67" s="29" t="str">
        <f t="shared" si="9"/>
        <v/>
      </c>
      <c r="H67" s="94" t="str">
        <f>IF(B67="","",IFERROR(SUMPRODUCT((MONTH('4. Trading Tracker'!$F$8:$F$703)=A67)*(YEAR('4. Trading Tracker'!$F$8:$F$703)=B67)*('4. Trading Tracker'!$L$8:$L$703)),0))</f>
        <v/>
      </c>
      <c r="I67" s="99"/>
      <c r="J67" s="4"/>
      <c r="K67" s="93"/>
      <c r="L67" s="22"/>
      <c r="M67" s="22"/>
      <c r="N67" s="22"/>
      <c r="O67" s="22"/>
      <c r="P67" s="29" t="str">
        <f t="shared" si="5"/>
        <v/>
      </c>
      <c r="Q67" s="152" t="str">
        <f t="shared" si="10"/>
        <v/>
      </c>
      <c r="R67" s="24"/>
      <c r="S67" s="149" t="str">
        <f>IF(L67="","",L67-SUM($H$9:H67))</f>
        <v/>
      </c>
      <c r="T67" s="86" t="str">
        <f>IF(H67="","",S67/SUM($H$9:H67))</f>
        <v/>
      </c>
      <c r="U67" s="24"/>
      <c r="V67" s="30" t="str">
        <f t="shared" si="6"/>
        <v/>
      </c>
      <c r="W67" s="29" t="str">
        <f>IF(P67="","",((P67-K67)*'1. Data Input'!$C$13)/12)</f>
        <v/>
      </c>
    </row>
    <row r="68" spans="1:23" s="20" customFormat="1">
      <c r="A68" s="25" t="str">
        <f t="shared" si="7"/>
        <v/>
      </c>
      <c r="B68" s="25" t="str">
        <f t="shared" si="8"/>
        <v/>
      </c>
      <c r="C68" s="25" t="str">
        <f>IF(D68="","",'1. Data Input'!$C$5+('3. Monthly Balance Sheet'!B68-'1. Data Input'!$C$4))</f>
        <v/>
      </c>
      <c r="D68" s="97"/>
      <c r="E68" s="93"/>
      <c r="F68" s="22"/>
      <c r="G68" s="29" t="str">
        <f t="shared" si="9"/>
        <v/>
      </c>
      <c r="H68" s="94" t="str">
        <f>IF(B68="","",IFERROR(SUMPRODUCT((MONTH('4. Trading Tracker'!$F$8:$F$703)=A68)*(YEAR('4. Trading Tracker'!$F$8:$F$703)=B68)*('4. Trading Tracker'!$L$8:$L$703)),0))</f>
        <v/>
      </c>
      <c r="I68" s="99"/>
      <c r="J68" s="4"/>
      <c r="K68" s="93"/>
      <c r="L68" s="22"/>
      <c r="M68" s="22"/>
      <c r="N68" s="22"/>
      <c r="O68" s="22"/>
      <c r="P68" s="29" t="str">
        <f t="shared" si="5"/>
        <v/>
      </c>
      <c r="Q68" s="152" t="str">
        <f t="shared" si="10"/>
        <v/>
      </c>
      <c r="R68" s="24"/>
      <c r="S68" s="149" t="str">
        <f>IF(L68="","",L68-SUM($H$9:H68))</f>
        <v/>
      </c>
      <c r="T68" s="86" t="str">
        <f>IF(H68="","",S68/SUM($H$9:H68))</f>
        <v/>
      </c>
      <c r="U68" s="24"/>
      <c r="V68" s="30" t="str">
        <f t="shared" si="6"/>
        <v/>
      </c>
      <c r="W68" s="29" t="str">
        <f>IF(P68="","",((P68-K68)*'1. Data Input'!$C$13)/12)</f>
        <v/>
      </c>
    </row>
    <row r="69" spans="1:23" s="20" customFormat="1">
      <c r="A69" s="25" t="str">
        <f t="shared" si="7"/>
        <v/>
      </c>
      <c r="B69" s="25" t="str">
        <f t="shared" si="8"/>
        <v/>
      </c>
      <c r="C69" s="25" t="str">
        <f>IF(D69="","",'1. Data Input'!$C$5+('3. Monthly Balance Sheet'!B69-'1. Data Input'!$C$4))</f>
        <v/>
      </c>
      <c r="D69" s="97"/>
      <c r="E69" s="93"/>
      <c r="F69" s="22"/>
      <c r="G69" s="29" t="str">
        <f t="shared" si="9"/>
        <v/>
      </c>
      <c r="H69" s="94" t="str">
        <f>IF(B69="","",IFERROR(SUMPRODUCT((MONTH('4. Trading Tracker'!$F$8:$F$703)=A69)*(YEAR('4. Trading Tracker'!$F$8:$F$703)=B69)*('4. Trading Tracker'!$L$8:$L$703)),0))</f>
        <v/>
      </c>
      <c r="I69" s="99"/>
      <c r="J69" s="4"/>
      <c r="K69" s="93"/>
      <c r="L69" s="22"/>
      <c r="M69" s="22"/>
      <c r="N69" s="22"/>
      <c r="O69" s="22"/>
      <c r="P69" s="29" t="str">
        <f t="shared" si="5"/>
        <v/>
      </c>
      <c r="Q69" s="152" t="str">
        <f t="shared" si="10"/>
        <v/>
      </c>
      <c r="R69" s="24"/>
      <c r="S69" s="149" t="str">
        <f>IF(L69="","",L69-SUM($H$9:H69))</f>
        <v/>
      </c>
      <c r="T69" s="86" t="str">
        <f>IF(H69="","",S69/SUM($H$9:H69))</f>
        <v/>
      </c>
      <c r="U69" s="24"/>
      <c r="V69" s="30" t="str">
        <f t="shared" si="6"/>
        <v/>
      </c>
      <c r="W69" s="29" t="str">
        <f>IF(P69="","",((P69-K69)*'1. Data Input'!$C$13)/12)</f>
        <v/>
      </c>
    </row>
    <row r="70" spans="1:23" s="20" customFormat="1">
      <c r="A70" s="25" t="str">
        <f t="shared" si="7"/>
        <v/>
      </c>
      <c r="B70" s="25" t="str">
        <f t="shared" si="8"/>
        <v/>
      </c>
      <c r="C70" s="25" t="str">
        <f>IF(D70="","",'1. Data Input'!$C$5+('3. Monthly Balance Sheet'!B70-'1. Data Input'!$C$4))</f>
        <v/>
      </c>
      <c r="D70" s="97"/>
      <c r="E70" s="93"/>
      <c r="F70" s="22"/>
      <c r="G70" s="29" t="str">
        <f t="shared" si="9"/>
        <v/>
      </c>
      <c r="H70" s="94" t="str">
        <f>IF(B70="","",IFERROR(SUMPRODUCT((MONTH('4. Trading Tracker'!$F$8:$F$703)=A70)*(YEAR('4. Trading Tracker'!$F$8:$F$703)=B70)*('4. Trading Tracker'!$L$8:$L$703)),0))</f>
        <v/>
      </c>
      <c r="I70" s="99"/>
      <c r="J70" s="4"/>
      <c r="K70" s="93"/>
      <c r="L70" s="22"/>
      <c r="M70" s="22"/>
      <c r="N70" s="22"/>
      <c r="O70" s="22"/>
      <c r="P70" s="29" t="str">
        <f t="shared" si="5"/>
        <v/>
      </c>
      <c r="Q70" s="152" t="str">
        <f t="shared" si="10"/>
        <v/>
      </c>
      <c r="R70" s="24"/>
      <c r="S70" s="149" t="str">
        <f>IF(L70="","",L70-SUM($H$9:H70))</f>
        <v/>
      </c>
      <c r="T70" s="86" t="str">
        <f>IF(H70="","",S70/SUM($H$9:H70))</f>
        <v/>
      </c>
      <c r="U70" s="24"/>
      <c r="V70" s="30" t="str">
        <f t="shared" si="6"/>
        <v/>
      </c>
      <c r="W70" s="29" t="str">
        <f>IF(P70="","",((P70-K70)*'1. Data Input'!$C$13)/12)</f>
        <v/>
      </c>
    </row>
    <row r="71" spans="1:23" s="20" customFormat="1">
      <c r="A71" s="25" t="str">
        <f t="shared" si="7"/>
        <v/>
      </c>
      <c r="B71" s="25" t="str">
        <f t="shared" si="8"/>
        <v/>
      </c>
      <c r="C71" s="25" t="str">
        <f>IF(D71="","",'1. Data Input'!$C$5+('3. Monthly Balance Sheet'!B71-'1. Data Input'!$C$4))</f>
        <v/>
      </c>
      <c r="D71" s="97"/>
      <c r="E71" s="93"/>
      <c r="F71" s="22"/>
      <c r="G71" s="29" t="str">
        <f t="shared" si="9"/>
        <v/>
      </c>
      <c r="H71" s="94" t="str">
        <f>IF(B71="","",IFERROR(SUMPRODUCT((MONTH('4. Trading Tracker'!$F$8:$F$703)=A71)*(YEAR('4. Trading Tracker'!$F$8:$F$703)=B71)*('4. Trading Tracker'!$L$8:$L$703)),0))</f>
        <v/>
      </c>
      <c r="I71" s="99"/>
      <c r="J71" s="4"/>
      <c r="K71" s="93"/>
      <c r="L71" s="22"/>
      <c r="M71" s="22"/>
      <c r="N71" s="22"/>
      <c r="O71" s="22"/>
      <c r="P71" s="29" t="str">
        <f t="shared" si="5"/>
        <v/>
      </c>
      <c r="Q71" s="152" t="str">
        <f t="shared" si="10"/>
        <v/>
      </c>
      <c r="R71" s="24"/>
      <c r="S71" s="149" t="str">
        <f>IF(L71="","",L71-SUM($H$9:H71))</f>
        <v/>
      </c>
      <c r="T71" s="86" t="str">
        <f>IF(H71="","",S71/SUM($H$9:H71))</f>
        <v/>
      </c>
      <c r="U71" s="24"/>
      <c r="V71" s="30" t="str">
        <f t="shared" si="6"/>
        <v/>
      </c>
      <c r="W71" s="29" t="str">
        <f>IF(P71="","",((P71-K71)*'1. Data Input'!$C$13)/12)</f>
        <v/>
      </c>
    </row>
    <row r="72" spans="1:23" s="20" customFormat="1">
      <c r="A72" s="25" t="str">
        <f t="shared" si="7"/>
        <v/>
      </c>
      <c r="B72" s="25" t="str">
        <f t="shared" si="8"/>
        <v/>
      </c>
      <c r="C72" s="25" t="str">
        <f>IF(D72="","",'1. Data Input'!$C$5+('3. Monthly Balance Sheet'!B72-'1. Data Input'!$C$4))</f>
        <v/>
      </c>
      <c r="D72" s="97"/>
      <c r="E72" s="93"/>
      <c r="F72" s="22"/>
      <c r="G72" s="29" t="str">
        <f t="shared" si="9"/>
        <v/>
      </c>
      <c r="H72" s="94" t="str">
        <f>IF(B72="","",IFERROR(SUMPRODUCT((MONTH('4. Trading Tracker'!$F$8:$F$703)=A72)*(YEAR('4. Trading Tracker'!$F$8:$F$703)=B72)*('4. Trading Tracker'!$L$8:$L$703)),0))</f>
        <v/>
      </c>
      <c r="I72" s="99"/>
      <c r="J72" s="4"/>
      <c r="K72" s="93"/>
      <c r="L72" s="22"/>
      <c r="M72" s="22"/>
      <c r="N72" s="22"/>
      <c r="O72" s="22"/>
      <c r="P72" s="29" t="str">
        <f t="shared" si="5"/>
        <v/>
      </c>
      <c r="Q72" s="152" t="str">
        <f t="shared" si="10"/>
        <v/>
      </c>
      <c r="R72" s="24"/>
      <c r="S72" s="149" t="str">
        <f>IF(L72="","",L72-SUM($H$9:H72))</f>
        <v/>
      </c>
      <c r="T72" s="86" t="str">
        <f>IF(H72="","",S72/SUM($H$9:H72))</f>
        <v/>
      </c>
      <c r="U72" s="24"/>
      <c r="V72" s="30" t="str">
        <f t="shared" si="6"/>
        <v/>
      </c>
      <c r="W72" s="29" t="str">
        <f>IF(P72="","",((P72-K72)*'1. Data Input'!$C$13)/12)</f>
        <v/>
      </c>
    </row>
    <row r="73" spans="1:23" s="20" customFormat="1">
      <c r="A73" s="25" t="str">
        <f t="shared" si="7"/>
        <v/>
      </c>
      <c r="B73" s="25" t="str">
        <f t="shared" si="8"/>
        <v/>
      </c>
      <c r="C73" s="25" t="str">
        <f>IF(D73="","",'1. Data Input'!$C$5+('3. Monthly Balance Sheet'!B73-'1. Data Input'!$C$4))</f>
        <v/>
      </c>
      <c r="D73" s="97"/>
      <c r="E73" s="93"/>
      <c r="F73" s="22"/>
      <c r="G73" s="29" t="str">
        <f t="shared" si="9"/>
        <v/>
      </c>
      <c r="H73" s="94" t="str">
        <f>IF(B73="","",IFERROR(SUMPRODUCT((MONTH('4. Trading Tracker'!$F$8:$F$703)=A73)*(YEAR('4. Trading Tracker'!$F$8:$F$703)=B73)*('4. Trading Tracker'!$L$8:$L$703)),0))</f>
        <v/>
      </c>
      <c r="I73" s="99"/>
      <c r="J73" s="4"/>
      <c r="K73" s="93"/>
      <c r="L73" s="22"/>
      <c r="M73" s="22"/>
      <c r="N73" s="22"/>
      <c r="O73" s="22"/>
      <c r="P73" s="29" t="str">
        <f t="shared" ref="P73:P136" si="11">IF(D73="","",SUM(K73:O73))</f>
        <v/>
      </c>
      <c r="Q73" s="152" t="str">
        <f t="shared" si="10"/>
        <v/>
      </c>
      <c r="R73" s="24"/>
      <c r="S73" s="149" t="str">
        <f>IF(L73="","",L73-SUM($H$9:H73))</f>
        <v/>
      </c>
      <c r="T73" s="86" t="str">
        <f>IF(H73="","",S73/SUM($H$9:H73))</f>
        <v/>
      </c>
      <c r="U73" s="24"/>
      <c r="V73" s="30" t="str">
        <f t="shared" ref="V73:V136" si="12">IFERROR((G73)/E73,"")</f>
        <v/>
      </c>
      <c r="W73" s="29" t="str">
        <f>IF(P73="","",((P73-K73)*'1. Data Input'!$C$13)/12)</f>
        <v/>
      </c>
    </row>
    <row r="74" spans="1:23" s="20" customFormat="1">
      <c r="A74" s="25" t="str">
        <f t="shared" ref="A74:A137" si="13">IF(D74="","",MONTH(D74))</f>
        <v/>
      </c>
      <c r="B74" s="25" t="str">
        <f t="shared" ref="B74:B137" si="14">IF(YEAR(D74)=1900,"",YEAR(D74))</f>
        <v/>
      </c>
      <c r="C74" s="25" t="str">
        <f>IF(D74="","",'1. Data Input'!$C$5+('3. Monthly Balance Sheet'!B74-'1. Data Input'!$C$4))</f>
        <v/>
      </c>
      <c r="D74" s="97"/>
      <c r="E74" s="93"/>
      <c r="F74" s="22"/>
      <c r="G74" s="29" t="str">
        <f t="shared" ref="G74:G137" si="15">IF(E74="","",E74-F74)</f>
        <v/>
      </c>
      <c r="H74" s="94" t="str">
        <f>IF(B74="","",IFERROR(SUMPRODUCT((MONTH('4. Trading Tracker'!$F$8:$F$703)=A74)*(YEAR('4. Trading Tracker'!$F$8:$F$703)=B74)*('4. Trading Tracker'!$L$8:$L$703)),0))</f>
        <v/>
      </c>
      <c r="I74" s="99"/>
      <c r="J74" s="4"/>
      <c r="K74" s="93"/>
      <c r="L74" s="22"/>
      <c r="M74" s="22"/>
      <c r="N74" s="22"/>
      <c r="O74" s="22"/>
      <c r="P74" s="29" t="str">
        <f t="shared" si="11"/>
        <v/>
      </c>
      <c r="Q74" s="152" t="str">
        <f t="shared" ref="Q74:Q137" si="16">IF(P74=0,"",IFERROR(((P74/P73)-1),""))</f>
        <v/>
      </c>
      <c r="R74" s="24"/>
      <c r="S74" s="149" t="str">
        <f>IF(L74="","",L74-SUM($H$9:H74))</f>
        <v/>
      </c>
      <c r="T74" s="86" t="str">
        <f>IF(H74="","",S74/SUM($H$9:H74))</f>
        <v/>
      </c>
      <c r="U74" s="24"/>
      <c r="V74" s="30" t="str">
        <f t="shared" si="12"/>
        <v/>
      </c>
      <c r="W74" s="29" t="str">
        <f>IF(P74="","",((P74-K74)*'1. Data Input'!$C$13)/12)</f>
        <v/>
      </c>
    </row>
    <row r="75" spans="1:23" s="20" customFormat="1">
      <c r="A75" s="25" t="str">
        <f t="shared" si="13"/>
        <v/>
      </c>
      <c r="B75" s="25" t="str">
        <f t="shared" si="14"/>
        <v/>
      </c>
      <c r="C75" s="25" t="str">
        <f>IF(D75="","",'1. Data Input'!$C$5+('3. Monthly Balance Sheet'!B75-'1. Data Input'!$C$4))</f>
        <v/>
      </c>
      <c r="D75" s="97"/>
      <c r="E75" s="93"/>
      <c r="F75" s="22"/>
      <c r="G75" s="29" t="str">
        <f t="shared" si="15"/>
        <v/>
      </c>
      <c r="H75" s="94" t="str">
        <f>IF(B75="","",IFERROR(SUMPRODUCT((MONTH('4. Trading Tracker'!$F$8:$F$703)=A75)*(YEAR('4. Trading Tracker'!$F$8:$F$703)=B75)*('4. Trading Tracker'!$L$8:$L$703)),0))</f>
        <v/>
      </c>
      <c r="I75" s="99"/>
      <c r="J75" s="4"/>
      <c r="K75" s="93"/>
      <c r="L75" s="22"/>
      <c r="M75" s="22"/>
      <c r="N75" s="22"/>
      <c r="O75" s="22"/>
      <c r="P75" s="29" t="str">
        <f t="shared" si="11"/>
        <v/>
      </c>
      <c r="Q75" s="152" t="str">
        <f t="shared" si="16"/>
        <v/>
      </c>
      <c r="R75" s="24"/>
      <c r="S75" s="149" t="str">
        <f>IF(L75="","",L75-SUM($H$9:H75))</f>
        <v/>
      </c>
      <c r="T75" s="86" t="str">
        <f>IF(H75="","",S75/SUM($H$9:H75))</f>
        <v/>
      </c>
      <c r="U75" s="24"/>
      <c r="V75" s="30" t="str">
        <f t="shared" si="12"/>
        <v/>
      </c>
      <c r="W75" s="29" t="str">
        <f>IF(P75="","",((P75-K75)*'1. Data Input'!$C$13)/12)</f>
        <v/>
      </c>
    </row>
    <row r="76" spans="1:23" s="20" customFormat="1">
      <c r="A76" s="25" t="str">
        <f t="shared" si="13"/>
        <v/>
      </c>
      <c r="B76" s="25" t="str">
        <f t="shared" si="14"/>
        <v/>
      </c>
      <c r="C76" s="25" t="str">
        <f>IF(D76="","",'1. Data Input'!$C$5+('3. Monthly Balance Sheet'!B76-'1. Data Input'!$C$4))</f>
        <v/>
      </c>
      <c r="D76" s="97"/>
      <c r="E76" s="93"/>
      <c r="F76" s="22"/>
      <c r="G76" s="29" t="str">
        <f t="shared" si="15"/>
        <v/>
      </c>
      <c r="H76" s="94" t="str">
        <f>IF(B76="","",IFERROR(SUMPRODUCT((MONTH('4. Trading Tracker'!$F$8:$F$703)=A76)*(YEAR('4. Trading Tracker'!$F$8:$F$703)=B76)*('4. Trading Tracker'!$L$8:$L$703)),0))</f>
        <v/>
      </c>
      <c r="I76" s="99"/>
      <c r="J76" s="4"/>
      <c r="K76" s="93"/>
      <c r="L76" s="22"/>
      <c r="M76" s="22"/>
      <c r="N76" s="22"/>
      <c r="O76" s="22"/>
      <c r="P76" s="29" t="str">
        <f t="shared" si="11"/>
        <v/>
      </c>
      <c r="Q76" s="152" t="str">
        <f t="shared" si="16"/>
        <v/>
      </c>
      <c r="R76" s="24"/>
      <c r="S76" s="149" t="str">
        <f>IF(L76="","",L76-SUM($H$9:H76))</f>
        <v/>
      </c>
      <c r="T76" s="86" t="str">
        <f>IF(H76="","",S76/SUM($H$9:H76))</f>
        <v/>
      </c>
      <c r="U76" s="24"/>
      <c r="V76" s="30" t="str">
        <f t="shared" si="12"/>
        <v/>
      </c>
      <c r="W76" s="29" t="str">
        <f>IF(P76="","",((P76-K76)*'1. Data Input'!$C$13)/12)</f>
        <v/>
      </c>
    </row>
    <row r="77" spans="1:23" s="20" customFormat="1">
      <c r="A77" s="25" t="str">
        <f t="shared" si="13"/>
        <v/>
      </c>
      <c r="B77" s="25" t="str">
        <f t="shared" si="14"/>
        <v/>
      </c>
      <c r="C77" s="25" t="str">
        <f>IF(D77="","",'1. Data Input'!$C$5+('3. Monthly Balance Sheet'!B77-'1. Data Input'!$C$4))</f>
        <v/>
      </c>
      <c r="D77" s="97"/>
      <c r="E77" s="93"/>
      <c r="F77" s="22"/>
      <c r="G77" s="29" t="str">
        <f t="shared" si="15"/>
        <v/>
      </c>
      <c r="H77" s="94" t="str">
        <f>IF(B77="","",IFERROR(SUMPRODUCT((MONTH('4. Trading Tracker'!$F$8:$F$703)=A77)*(YEAR('4. Trading Tracker'!$F$8:$F$703)=B77)*('4. Trading Tracker'!$L$8:$L$703)),0))</f>
        <v/>
      </c>
      <c r="I77" s="99"/>
      <c r="J77" s="4"/>
      <c r="K77" s="93"/>
      <c r="L77" s="22"/>
      <c r="M77" s="22"/>
      <c r="N77" s="22"/>
      <c r="O77" s="22"/>
      <c r="P77" s="29" t="str">
        <f t="shared" si="11"/>
        <v/>
      </c>
      <c r="Q77" s="152" t="str">
        <f t="shared" si="16"/>
        <v/>
      </c>
      <c r="R77" s="24"/>
      <c r="S77" s="149" t="str">
        <f>IF(L77="","",L77-SUM($H$9:H77))</f>
        <v/>
      </c>
      <c r="T77" s="86" t="str">
        <f>IF(H77="","",S77/SUM($H$9:H77))</f>
        <v/>
      </c>
      <c r="U77" s="24"/>
      <c r="V77" s="30" t="str">
        <f t="shared" si="12"/>
        <v/>
      </c>
      <c r="W77" s="29" t="str">
        <f>IF(P77="","",((P77-K77)*'1. Data Input'!$C$13)/12)</f>
        <v/>
      </c>
    </row>
    <row r="78" spans="1:23" s="20" customFormat="1">
      <c r="A78" s="25" t="str">
        <f t="shared" si="13"/>
        <v/>
      </c>
      <c r="B78" s="25" t="str">
        <f t="shared" si="14"/>
        <v/>
      </c>
      <c r="C78" s="25" t="str">
        <f>IF(D78="","",'1. Data Input'!$C$5+('3. Monthly Balance Sheet'!B78-'1. Data Input'!$C$4))</f>
        <v/>
      </c>
      <c r="D78" s="97"/>
      <c r="E78" s="93"/>
      <c r="F78" s="22"/>
      <c r="G78" s="29" t="str">
        <f t="shared" si="15"/>
        <v/>
      </c>
      <c r="H78" s="94" t="str">
        <f>IF(B78="","",IFERROR(SUMPRODUCT((MONTH('4. Trading Tracker'!$F$8:$F$703)=A78)*(YEAR('4. Trading Tracker'!$F$8:$F$703)=B78)*('4. Trading Tracker'!$L$8:$L$703)),0))</f>
        <v/>
      </c>
      <c r="I78" s="99"/>
      <c r="J78" s="4"/>
      <c r="K78" s="93"/>
      <c r="L78" s="22"/>
      <c r="M78" s="22"/>
      <c r="N78" s="22"/>
      <c r="O78" s="22"/>
      <c r="P78" s="29" t="str">
        <f t="shared" si="11"/>
        <v/>
      </c>
      <c r="Q78" s="152" t="str">
        <f t="shared" si="16"/>
        <v/>
      </c>
      <c r="R78" s="24"/>
      <c r="S78" s="149" t="str">
        <f>IF(L78="","",L78-SUM($H$9:H78))</f>
        <v/>
      </c>
      <c r="T78" s="86" t="str">
        <f>IF(H78="","",S78/SUM($H$9:H78))</f>
        <v/>
      </c>
      <c r="U78" s="24"/>
      <c r="V78" s="30" t="str">
        <f t="shared" si="12"/>
        <v/>
      </c>
      <c r="W78" s="29" t="str">
        <f>IF(P78="","",((P78-K78)*'1. Data Input'!$C$13)/12)</f>
        <v/>
      </c>
    </row>
    <row r="79" spans="1:23" s="20" customFormat="1">
      <c r="A79" s="25" t="str">
        <f t="shared" si="13"/>
        <v/>
      </c>
      <c r="B79" s="25" t="str">
        <f t="shared" si="14"/>
        <v/>
      </c>
      <c r="C79" s="25" t="str">
        <f>IF(D79="","",'1. Data Input'!$C$5+('3. Monthly Balance Sheet'!B79-'1. Data Input'!$C$4))</f>
        <v/>
      </c>
      <c r="D79" s="97"/>
      <c r="E79" s="93"/>
      <c r="F79" s="22"/>
      <c r="G79" s="29" t="str">
        <f t="shared" si="15"/>
        <v/>
      </c>
      <c r="H79" s="94" t="str">
        <f>IF(B79="","",IFERROR(SUMPRODUCT((MONTH('4. Trading Tracker'!$F$8:$F$703)=A79)*(YEAR('4. Trading Tracker'!$F$8:$F$703)=B79)*('4. Trading Tracker'!$L$8:$L$703)),0))</f>
        <v/>
      </c>
      <c r="I79" s="99"/>
      <c r="J79" s="4"/>
      <c r="K79" s="93"/>
      <c r="L79" s="22"/>
      <c r="M79" s="22"/>
      <c r="N79" s="22"/>
      <c r="O79" s="22"/>
      <c r="P79" s="29" t="str">
        <f t="shared" si="11"/>
        <v/>
      </c>
      <c r="Q79" s="152" t="str">
        <f t="shared" si="16"/>
        <v/>
      </c>
      <c r="R79" s="24"/>
      <c r="S79" s="149" t="str">
        <f>IF(L79="","",L79-SUM($H$9:H79))</f>
        <v/>
      </c>
      <c r="T79" s="86" t="str">
        <f>IF(H79="","",S79/SUM($H$9:H79))</f>
        <v/>
      </c>
      <c r="U79" s="24"/>
      <c r="V79" s="30" t="str">
        <f t="shared" si="12"/>
        <v/>
      </c>
      <c r="W79" s="29" t="str">
        <f>IF(P79="","",((P79-K79)*'1. Data Input'!$C$13)/12)</f>
        <v/>
      </c>
    </row>
    <row r="80" spans="1:23" s="20" customFormat="1">
      <c r="A80" s="25" t="str">
        <f t="shared" si="13"/>
        <v/>
      </c>
      <c r="B80" s="25" t="str">
        <f t="shared" si="14"/>
        <v/>
      </c>
      <c r="C80" s="25" t="str">
        <f>IF(D80="","",'1. Data Input'!$C$5+('3. Monthly Balance Sheet'!B80-'1. Data Input'!$C$4))</f>
        <v/>
      </c>
      <c r="D80" s="97"/>
      <c r="E80" s="93"/>
      <c r="F80" s="22"/>
      <c r="G80" s="29" t="str">
        <f t="shared" si="15"/>
        <v/>
      </c>
      <c r="H80" s="94" t="str">
        <f>IF(B80="","",IFERROR(SUMPRODUCT((MONTH('4. Trading Tracker'!$F$8:$F$703)=A80)*(YEAR('4. Trading Tracker'!$F$8:$F$703)=B80)*('4. Trading Tracker'!$L$8:$L$703)),0))</f>
        <v/>
      </c>
      <c r="I80" s="99"/>
      <c r="J80" s="4"/>
      <c r="K80" s="93"/>
      <c r="L80" s="22"/>
      <c r="M80" s="22"/>
      <c r="N80" s="22"/>
      <c r="O80" s="22"/>
      <c r="P80" s="29" t="str">
        <f t="shared" si="11"/>
        <v/>
      </c>
      <c r="Q80" s="152" t="str">
        <f t="shared" si="16"/>
        <v/>
      </c>
      <c r="R80" s="24"/>
      <c r="S80" s="149" t="str">
        <f>IF(L80="","",L80-SUM($H$9:H80))</f>
        <v/>
      </c>
      <c r="T80" s="86" t="str">
        <f>IF(H80="","",S80/SUM($H$9:H80))</f>
        <v/>
      </c>
      <c r="U80" s="24"/>
      <c r="V80" s="30" t="str">
        <f t="shared" si="12"/>
        <v/>
      </c>
      <c r="W80" s="29" t="str">
        <f>IF(P80="","",((P80-K80)*'1. Data Input'!$C$13)/12)</f>
        <v/>
      </c>
    </row>
    <row r="81" spans="1:23" s="20" customFormat="1">
      <c r="A81" s="25" t="str">
        <f t="shared" si="13"/>
        <v/>
      </c>
      <c r="B81" s="25" t="str">
        <f t="shared" si="14"/>
        <v/>
      </c>
      <c r="C81" s="25" t="str">
        <f>IF(D81="","",'1. Data Input'!$C$5+('3. Monthly Balance Sheet'!B81-'1. Data Input'!$C$4))</f>
        <v/>
      </c>
      <c r="D81" s="97"/>
      <c r="E81" s="93"/>
      <c r="F81" s="22"/>
      <c r="G81" s="29" t="str">
        <f t="shared" si="15"/>
        <v/>
      </c>
      <c r="H81" s="94" t="str">
        <f>IF(B81="","",IFERROR(SUMPRODUCT((MONTH('4. Trading Tracker'!$F$8:$F$703)=A81)*(YEAR('4. Trading Tracker'!$F$8:$F$703)=B81)*('4. Trading Tracker'!$L$8:$L$703)),0))</f>
        <v/>
      </c>
      <c r="I81" s="99"/>
      <c r="J81" s="4"/>
      <c r="K81" s="93"/>
      <c r="L81" s="22"/>
      <c r="M81" s="22"/>
      <c r="N81" s="22"/>
      <c r="O81" s="22"/>
      <c r="P81" s="29" t="str">
        <f t="shared" si="11"/>
        <v/>
      </c>
      <c r="Q81" s="152" t="str">
        <f t="shared" si="16"/>
        <v/>
      </c>
      <c r="R81" s="24"/>
      <c r="S81" s="149" t="str">
        <f>IF(L81="","",L81-SUM($H$9:H81))</f>
        <v/>
      </c>
      <c r="T81" s="86" t="str">
        <f>IF(H81="","",S81/SUM($H$9:H81))</f>
        <v/>
      </c>
      <c r="U81" s="24"/>
      <c r="V81" s="30" t="str">
        <f t="shared" si="12"/>
        <v/>
      </c>
      <c r="W81" s="29" t="str">
        <f>IF(P81="","",((P81-K81)*'1. Data Input'!$C$13)/12)</f>
        <v/>
      </c>
    </row>
    <row r="82" spans="1:23" s="20" customFormat="1">
      <c r="A82" s="25" t="str">
        <f t="shared" si="13"/>
        <v/>
      </c>
      <c r="B82" s="25" t="str">
        <f t="shared" si="14"/>
        <v/>
      </c>
      <c r="C82" s="25" t="str">
        <f>IF(D82="","",'1. Data Input'!$C$5+('3. Monthly Balance Sheet'!B82-'1. Data Input'!$C$4))</f>
        <v/>
      </c>
      <c r="D82" s="97"/>
      <c r="E82" s="93"/>
      <c r="F82" s="22"/>
      <c r="G82" s="29" t="str">
        <f t="shared" si="15"/>
        <v/>
      </c>
      <c r="H82" s="94" t="str">
        <f>IF(B82="","",IFERROR(SUMPRODUCT((MONTH('4. Trading Tracker'!$F$8:$F$703)=A82)*(YEAR('4. Trading Tracker'!$F$8:$F$703)=B82)*('4. Trading Tracker'!$L$8:$L$703)),0))</f>
        <v/>
      </c>
      <c r="I82" s="99"/>
      <c r="J82" s="4"/>
      <c r="K82" s="93"/>
      <c r="L82" s="22"/>
      <c r="M82" s="22"/>
      <c r="N82" s="22"/>
      <c r="O82" s="22"/>
      <c r="P82" s="29" t="str">
        <f t="shared" si="11"/>
        <v/>
      </c>
      <c r="Q82" s="152" t="str">
        <f t="shared" si="16"/>
        <v/>
      </c>
      <c r="R82" s="24"/>
      <c r="S82" s="149" t="str">
        <f>IF(L82="","",L82-SUM($H$9:H82))</f>
        <v/>
      </c>
      <c r="T82" s="86" t="str">
        <f>IF(H82="","",S82/SUM($H$9:H82))</f>
        <v/>
      </c>
      <c r="U82" s="24"/>
      <c r="V82" s="30" t="str">
        <f t="shared" si="12"/>
        <v/>
      </c>
      <c r="W82" s="29" t="str">
        <f>IF(P82="","",((P82-K82)*'1. Data Input'!$C$13)/12)</f>
        <v/>
      </c>
    </row>
    <row r="83" spans="1:23" s="20" customFormat="1">
      <c r="A83" s="25" t="str">
        <f t="shared" si="13"/>
        <v/>
      </c>
      <c r="B83" s="25" t="str">
        <f t="shared" si="14"/>
        <v/>
      </c>
      <c r="C83" s="25" t="str">
        <f>IF(D83="","",'1. Data Input'!$C$5+('3. Monthly Balance Sheet'!B83-'1. Data Input'!$C$4))</f>
        <v/>
      </c>
      <c r="D83" s="97"/>
      <c r="E83" s="93"/>
      <c r="F83" s="22"/>
      <c r="G83" s="29" t="str">
        <f t="shared" si="15"/>
        <v/>
      </c>
      <c r="H83" s="94" t="str">
        <f>IF(B83="","",IFERROR(SUMPRODUCT((MONTH('4. Trading Tracker'!$F$8:$F$703)=A83)*(YEAR('4. Trading Tracker'!$F$8:$F$703)=B83)*('4. Trading Tracker'!$L$8:$L$703)),0))</f>
        <v/>
      </c>
      <c r="I83" s="99"/>
      <c r="J83" s="4"/>
      <c r="K83" s="93"/>
      <c r="L83" s="22"/>
      <c r="M83" s="22"/>
      <c r="N83" s="22"/>
      <c r="O83" s="22"/>
      <c r="P83" s="29" t="str">
        <f t="shared" si="11"/>
        <v/>
      </c>
      <c r="Q83" s="152" t="str">
        <f t="shared" si="16"/>
        <v/>
      </c>
      <c r="R83" s="24"/>
      <c r="S83" s="149" t="str">
        <f>IF(L83="","",L83-SUM($H$9:H83))</f>
        <v/>
      </c>
      <c r="T83" s="86" t="str">
        <f>IF(H83="","",S83/SUM($H$9:H83))</f>
        <v/>
      </c>
      <c r="U83" s="24"/>
      <c r="V83" s="30" t="str">
        <f t="shared" si="12"/>
        <v/>
      </c>
      <c r="W83" s="29" t="str">
        <f>IF(P83="","",((P83-K83)*'1. Data Input'!$C$13)/12)</f>
        <v/>
      </c>
    </row>
    <row r="84" spans="1:23" s="20" customFormat="1">
      <c r="A84" s="25" t="str">
        <f t="shared" si="13"/>
        <v/>
      </c>
      <c r="B84" s="25" t="str">
        <f t="shared" si="14"/>
        <v/>
      </c>
      <c r="C84" s="25" t="str">
        <f>IF(D84="","",'1. Data Input'!$C$5+('3. Monthly Balance Sheet'!B84-'1. Data Input'!$C$4))</f>
        <v/>
      </c>
      <c r="D84" s="97"/>
      <c r="E84" s="93"/>
      <c r="F84" s="22"/>
      <c r="G84" s="29" t="str">
        <f t="shared" si="15"/>
        <v/>
      </c>
      <c r="H84" s="94" t="str">
        <f>IF(B84="","",IFERROR(SUMPRODUCT((MONTH('4. Trading Tracker'!$F$8:$F$703)=A84)*(YEAR('4. Trading Tracker'!$F$8:$F$703)=B84)*('4. Trading Tracker'!$L$8:$L$703)),0))</f>
        <v/>
      </c>
      <c r="I84" s="99"/>
      <c r="J84" s="4"/>
      <c r="K84" s="93"/>
      <c r="L84" s="22"/>
      <c r="M84" s="22"/>
      <c r="N84" s="22"/>
      <c r="O84" s="22"/>
      <c r="P84" s="29" t="str">
        <f t="shared" si="11"/>
        <v/>
      </c>
      <c r="Q84" s="152" t="str">
        <f t="shared" si="16"/>
        <v/>
      </c>
      <c r="R84" s="24"/>
      <c r="S84" s="149" t="str">
        <f>IF(L84="","",L84-SUM($H$9:H84))</f>
        <v/>
      </c>
      <c r="T84" s="86" t="str">
        <f>IF(H84="","",S84/SUM($H$9:H84))</f>
        <v/>
      </c>
      <c r="U84" s="24"/>
      <c r="V84" s="30" t="str">
        <f t="shared" si="12"/>
        <v/>
      </c>
      <c r="W84" s="29" t="str">
        <f>IF(P84="","",((P84-K84)*'1. Data Input'!$C$13)/12)</f>
        <v/>
      </c>
    </row>
    <row r="85" spans="1:23" s="20" customFormat="1">
      <c r="A85" s="25" t="str">
        <f t="shared" si="13"/>
        <v/>
      </c>
      <c r="B85" s="25" t="str">
        <f t="shared" si="14"/>
        <v/>
      </c>
      <c r="C85" s="25" t="str">
        <f>IF(D85="","",'1. Data Input'!$C$5+('3. Monthly Balance Sheet'!B85-'1. Data Input'!$C$4))</f>
        <v/>
      </c>
      <c r="D85" s="97"/>
      <c r="E85" s="93"/>
      <c r="F85" s="22"/>
      <c r="G85" s="29" t="str">
        <f t="shared" si="15"/>
        <v/>
      </c>
      <c r="H85" s="94" t="str">
        <f>IF(B85="","",IFERROR(SUMPRODUCT((MONTH('4. Trading Tracker'!$F$8:$F$703)=A85)*(YEAR('4. Trading Tracker'!$F$8:$F$703)=B85)*('4. Trading Tracker'!$L$8:$L$703)),0))</f>
        <v/>
      </c>
      <c r="I85" s="99"/>
      <c r="J85" s="4"/>
      <c r="K85" s="93"/>
      <c r="L85" s="22"/>
      <c r="M85" s="22"/>
      <c r="N85" s="22"/>
      <c r="O85" s="22"/>
      <c r="P85" s="29" t="str">
        <f t="shared" si="11"/>
        <v/>
      </c>
      <c r="Q85" s="152" t="str">
        <f t="shared" si="16"/>
        <v/>
      </c>
      <c r="R85" s="24"/>
      <c r="S85" s="149" t="str">
        <f>IF(L85="","",L85-SUM($H$9:H85))</f>
        <v/>
      </c>
      <c r="T85" s="86" t="str">
        <f>IF(H85="","",S85/SUM($H$9:H85))</f>
        <v/>
      </c>
      <c r="U85" s="24"/>
      <c r="V85" s="30" t="str">
        <f t="shared" si="12"/>
        <v/>
      </c>
      <c r="W85" s="29" t="str">
        <f>IF(P85="","",((P85-K85)*'1. Data Input'!$C$13)/12)</f>
        <v/>
      </c>
    </row>
    <row r="86" spans="1:23" s="20" customFormat="1">
      <c r="A86" s="25" t="str">
        <f t="shared" si="13"/>
        <v/>
      </c>
      <c r="B86" s="25" t="str">
        <f t="shared" si="14"/>
        <v/>
      </c>
      <c r="C86" s="25" t="str">
        <f>IF(D86="","",'1. Data Input'!$C$5+('3. Monthly Balance Sheet'!B86-'1. Data Input'!$C$4))</f>
        <v/>
      </c>
      <c r="D86" s="97"/>
      <c r="E86" s="93"/>
      <c r="F86" s="22"/>
      <c r="G86" s="29" t="str">
        <f t="shared" si="15"/>
        <v/>
      </c>
      <c r="H86" s="94" t="str">
        <f>IF(B86="","",IFERROR(SUMPRODUCT((MONTH('4. Trading Tracker'!$F$8:$F$703)=A86)*(YEAR('4. Trading Tracker'!$F$8:$F$703)=B86)*('4. Trading Tracker'!$L$8:$L$703)),0))</f>
        <v/>
      </c>
      <c r="I86" s="99"/>
      <c r="J86" s="4"/>
      <c r="K86" s="93"/>
      <c r="L86" s="22"/>
      <c r="M86" s="22"/>
      <c r="N86" s="22"/>
      <c r="O86" s="22"/>
      <c r="P86" s="29" t="str">
        <f t="shared" si="11"/>
        <v/>
      </c>
      <c r="Q86" s="152" t="str">
        <f t="shared" si="16"/>
        <v/>
      </c>
      <c r="R86" s="24"/>
      <c r="S86" s="149" t="str">
        <f>IF(L86="","",L86-SUM($H$9:H86))</f>
        <v/>
      </c>
      <c r="T86" s="86" t="str">
        <f>IF(H86="","",S86/SUM($H$9:H86))</f>
        <v/>
      </c>
      <c r="U86" s="24"/>
      <c r="V86" s="30" t="str">
        <f t="shared" si="12"/>
        <v/>
      </c>
      <c r="W86" s="29" t="str">
        <f>IF(P86="","",((P86-K86)*'1. Data Input'!$C$13)/12)</f>
        <v/>
      </c>
    </row>
    <row r="87" spans="1:23" s="20" customFormat="1">
      <c r="A87" s="25" t="str">
        <f t="shared" si="13"/>
        <v/>
      </c>
      <c r="B87" s="25" t="str">
        <f t="shared" si="14"/>
        <v/>
      </c>
      <c r="C87" s="25" t="str">
        <f>IF(D87="","",'1. Data Input'!$C$5+('3. Monthly Balance Sheet'!B87-'1. Data Input'!$C$4))</f>
        <v/>
      </c>
      <c r="D87" s="97"/>
      <c r="E87" s="93"/>
      <c r="F87" s="22"/>
      <c r="G87" s="29" t="str">
        <f t="shared" si="15"/>
        <v/>
      </c>
      <c r="H87" s="94" t="str">
        <f>IF(B87="","",IFERROR(SUMPRODUCT((MONTH('4. Trading Tracker'!$F$8:$F$703)=A87)*(YEAR('4. Trading Tracker'!$F$8:$F$703)=B87)*('4. Trading Tracker'!$L$8:$L$703)),0))</f>
        <v/>
      </c>
      <c r="I87" s="99"/>
      <c r="J87" s="4"/>
      <c r="K87" s="93"/>
      <c r="L87" s="22"/>
      <c r="M87" s="22"/>
      <c r="N87" s="22"/>
      <c r="O87" s="22"/>
      <c r="P87" s="29" t="str">
        <f t="shared" si="11"/>
        <v/>
      </c>
      <c r="Q87" s="152" t="str">
        <f t="shared" si="16"/>
        <v/>
      </c>
      <c r="R87" s="24"/>
      <c r="S87" s="149" t="str">
        <f>IF(L87="","",L87-SUM($H$9:H87))</f>
        <v/>
      </c>
      <c r="T87" s="86" t="str">
        <f>IF(H87="","",S87/SUM($H$9:H87))</f>
        <v/>
      </c>
      <c r="U87" s="24"/>
      <c r="V87" s="30" t="str">
        <f t="shared" si="12"/>
        <v/>
      </c>
      <c r="W87" s="29" t="str">
        <f>IF(P87="","",((P87-K87)*'1. Data Input'!$C$13)/12)</f>
        <v/>
      </c>
    </row>
    <row r="88" spans="1:23" s="20" customFormat="1">
      <c r="A88" s="25" t="str">
        <f t="shared" si="13"/>
        <v/>
      </c>
      <c r="B88" s="25" t="str">
        <f t="shared" si="14"/>
        <v/>
      </c>
      <c r="C88" s="25" t="str">
        <f>IF(D88="","",'1. Data Input'!$C$5+('3. Monthly Balance Sheet'!B88-'1. Data Input'!$C$4))</f>
        <v/>
      </c>
      <c r="D88" s="97"/>
      <c r="E88" s="93"/>
      <c r="F88" s="22"/>
      <c r="G88" s="29" t="str">
        <f t="shared" si="15"/>
        <v/>
      </c>
      <c r="H88" s="94" t="str">
        <f>IF(B88="","",IFERROR(SUMPRODUCT((MONTH('4. Trading Tracker'!$F$8:$F$703)=A88)*(YEAR('4. Trading Tracker'!$F$8:$F$703)=B88)*('4. Trading Tracker'!$L$8:$L$703)),0))</f>
        <v/>
      </c>
      <c r="I88" s="99"/>
      <c r="J88" s="4"/>
      <c r="K88" s="93"/>
      <c r="L88" s="22"/>
      <c r="M88" s="22"/>
      <c r="N88" s="22"/>
      <c r="O88" s="22"/>
      <c r="P88" s="29" t="str">
        <f t="shared" si="11"/>
        <v/>
      </c>
      <c r="Q88" s="152" t="str">
        <f t="shared" si="16"/>
        <v/>
      </c>
      <c r="R88" s="24"/>
      <c r="S88" s="149" t="str">
        <f>IF(L88="","",L88-SUM($H$9:H88))</f>
        <v/>
      </c>
      <c r="T88" s="86" t="str">
        <f>IF(H88="","",S88/SUM($H$9:H88))</f>
        <v/>
      </c>
      <c r="U88" s="24"/>
      <c r="V88" s="30" t="str">
        <f t="shared" si="12"/>
        <v/>
      </c>
      <c r="W88" s="29" t="str">
        <f>IF(P88="","",((P88-K88)*'1. Data Input'!$C$13)/12)</f>
        <v/>
      </c>
    </row>
    <row r="89" spans="1:23" s="20" customFormat="1">
      <c r="A89" s="25" t="str">
        <f t="shared" si="13"/>
        <v/>
      </c>
      <c r="B89" s="25" t="str">
        <f t="shared" si="14"/>
        <v/>
      </c>
      <c r="C89" s="25" t="str">
        <f>IF(D89="","",'1. Data Input'!$C$5+('3. Monthly Balance Sheet'!B89-'1. Data Input'!$C$4))</f>
        <v/>
      </c>
      <c r="D89" s="97"/>
      <c r="E89" s="93"/>
      <c r="F89" s="22"/>
      <c r="G89" s="29" t="str">
        <f t="shared" si="15"/>
        <v/>
      </c>
      <c r="H89" s="94" t="str">
        <f>IF(B89="","",IFERROR(SUMPRODUCT((MONTH('4. Trading Tracker'!$F$8:$F$703)=A89)*(YEAR('4. Trading Tracker'!$F$8:$F$703)=B89)*('4. Trading Tracker'!$L$8:$L$703)),0))</f>
        <v/>
      </c>
      <c r="I89" s="99"/>
      <c r="J89" s="4"/>
      <c r="K89" s="93"/>
      <c r="L89" s="22"/>
      <c r="M89" s="22"/>
      <c r="N89" s="22"/>
      <c r="O89" s="22"/>
      <c r="P89" s="29" t="str">
        <f t="shared" si="11"/>
        <v/>
      </c>
      <c r="Q89" s="152" t="str">
        <f t="shared" si="16"/>
        <v/>
      </c>
      <c r="R89" s="24"/>
      <c r="S89" s="149" t="str">
        <f>IF(L89="","",L89-SUM($H$9:H89))</f>
        <v/>
      </c>
      <c r="T89" s="86" t="str">
        <f>IF(H89="","",S89/SUM($H$9:H89))</f>
        <v/>
      </c>
      <c r="U89" s="24"/>
      <c r="V89" s="30" t="str">
        <f t="shared" si="12"/>
        <v/>
      </c>
      <c r="W89" s="29" t="str">
        <f>IF(P89="","",((P89-K89)*'1. Data Input'!$C$13)/12)</f>
        <v/>
      </c>
    </row>
    <row r="90" spans="1:23" s="20" customFormat="1">
      <c r="A90" s="25" t="str">
        <f t="shared" si="13"/>
        <v/>
      </c>
      <c r="B90" s="25" t="str">
        <f t="shared" si="14"/>
        <v/>
      </c>
      <c r="C90" s="25" t="str">
        <f>IF(D90="","",'1. Data Input'!$C$5+('3. Monthly Balance Sheet'!B90-'1. Data Input'!$C$4))</f>
        <v/>
      </c>
      <c r="D90" s="97"/>
      <c r="E90" s="93"/>
      <c r="F90" s="22"/>
      <c r="G90" s="29" t="str">
        <f t="shared" si="15"/>
        <v/>
      </c>
      <c r="H90" s="94" t="str">
        <f>IF(B90="","",IFERROR(SUMPRODUCT((MONTH('4. Trading Tracker'!$F$8:$F$703)=A90)*(YEAR('4. Trading Tracker'!$F$8:$F$703)=B90)*('4. Trading Tracker'!$L$8:$L$703)),0))</f>
        <v/>
      </c>
      <c r="I90" s="99"/>
      <c r="J90" s="4"/>
      <c r="K90" s="93"/>
      <c r="L90" s="22"/>
      <c r="M90" s="22"/>
      <c r="N90" s="22"/>
      <c r="O90" s="22"/>
      <c r="P90" s="29" t="str">
        <f t="shared" si="11"/>
        <v/>
      </c>
      <c r="Q90" s="152" t="str">
        <f t="shared" si="16"/>
        <v/>
      </c>
      <c r="R90" s="24"/>
      <c r="S90" s="149" t="str">
        <f>IF(L90="","",L90-SUM($H$9:H90))</f>
        <v/>
      </c>
      <c r="T90" s="86" t="str">
        <f>IF(H90="","",S90/SUM($H$9:H90))</f>
        <v/>
      </c>
      <c r="U90" s="24"/>
      <c r="V90" s="30" t="str">
        <f t="shared" si="12"/>
        <v/>
      </c>
      <c r="W90" s="29" t="str">
        <f>IF(P90="","",((P90-K90)*'1. Data Input'!$C$13)/12)</f>
        <v/>
      </c>
    </row>
    <row r="91" spans="1:23" s="20" customFormat="1">
      <c r="A91" s="25" t="str">
        <f t="shared" si="13"/>
        <v/>
      </c>
      <c r="B91" s="25" t="str">
        <f t="shared" si="14"/>
        <v/>
      </c>
      <c r="C91" s="25" t="str">
        <f>IF(D91="","",'1. Data Input'!$C$5+('3. Monthly Balance Sheet'!B91-'1. Data Input'!$C$4))</f>
        <v/>
      </c>
      <c r="D91" s="97"/>
      <c r="E91" s="93"/>
      <c r="F91" s="22"/>
      <c r="G91" s="29" t="str">
        <f t="shared" si="15"/>
        <v/>
      </c>
      <c r="H91" s="94" t="str">
        <f>IF(B91="","",IFERROR(SUMPRODUCT((MONTH('4. Trading Tracker'!$F$8:$F$703)=A91)*(YEAR('4. Trading Tracker'!$F$8:$F$703)=B91)*('4. Trading Tracker'!$L$8:$L$703)),0))</f>
        <v/>
      </c>
      <c r="I91" s="99"/>
      <c r="J91" s="4"/>
      <c r="K91" s="93"/>
      <c r="L91" s="22"/>
      <c r="M91" s="22"/>
      <c r="N91" s="22"/>
      <c r="O91" s="22"/>
      <c r="P91" s="29" t="str">
        <f t="shared" si="11"/>
        <v/>
      </c>
      <c r="Q91" s="152" t="str">
        <f t="shared" si="16"/>
        <v/>
      </c>
      <c r="R91" s="24"/>
      <c r="S91" s="149" t="str">
        <f>IF(L91="","",L91-SUM($H$9:H91))</f>
        <v/>
      </c>
      <c r="T91" s="86" t="str">
        <f>IF(H91="","",S91/SUM($H$9:H91))</f>
        <v/>
      </c>
      <c r="U91" s="24"/>
      <c r="V91" s="30" t="str">
        <f t="shared" si="12"/>
        <v/>
      </c>
      <c r="W91" s="29" t="str">
        <f>IF(P91="","",((P91-K91)*'1. Data Input'!$C$13)/12)</f>
        <v/>
      </c>
    </row>
    <row r="92" spans="1:23" s="20" customFormat="1">
      <c r="A92" s="25" t="str">
        <f t="shared" si="13"/>
        <v/>
      </c>
      <c r="B92" s="25" t="str">
        <f t="shared" si="14"/>
        <v/>
      </c>
      <c r="C92" s="25" t="str">
        <f>IF(D92="","",'1. Data Input'!$C$5+('3. Monthly Balance Sheet'!B92-'1. Data Input'!$C$4))</f>
        <v/>
      </c>
      <c r="D92" s="97"/>
      <c r="E92" s="93"/>
      <c r="F92" s="22"/>
      <c r="G92" s="29" t="str">
        <f t="shared" si="15"/>
        <v/>
      </c>
      <c r="H92" s="94" t="str">
        <f>IF(B92="","",IFERROR(SUMPRODUCT((MONTH('4. Trading Tracker'!$F$8:$F$703)=A92)*(YEAR('4. Trading Tracker'!$F$8:$F$703)=B92)*('4. Trading Tracker'!$L$8:$L$703)),0))</f>
        <v/>
      </c>
      <c r="I92" s="99"/>
      <c r="J92" s="4"/>
      <c r="K92" s="93"/>
      <c r="L92" s="22"/>
      <c r="M92" s="22"/>
      <c r="N92" s="22"/>
      <c r="O92" s="22"/>
      <c r="P92" s="29" t="str">
        <f t="shared" si="11"/>
        <v/>
      </c>
      <c r="Q92" s="152" t="str">
        <f t="shared" si="16"/>
        <v/>
      </c>
      <c r="R92" s="24"/>
      <c r="S92" s="149" t="str">
        <f>IF(L92="","",L92-SUM($H$9:H92))</f>
        <v/>
      </c>
      <c r="T92" s="86" t="str">
        <f>IF(H92="","",S92/SUM($H$9:H92))</f>
        <v/>
      </c>
      <c r="U92" s="24"/>
      <c r="V92" s="30" t="str">
        <f t="shared" si="12"/>
        <v/>
      </c>
      <c r="W92" s="29" t="str">
        <f>IF(P92="","",((P92-K92)*'1. Data Input'!$C$13)/12)</f>
        <v/>
      </c>
    </row>
    <row r="93" spans="1:23" s="20" customFormat="1">
      <c r="A93" s="25" t="str">
        <f t="shared" si="13"/>
        <v/>
      </c>
      <c r="B93" s="25" t="str">
        <f t="shared" si="14"/>
        <v/>
      </c>
      <c r="C93" s="25" t="str">
        <f>IF(D93="","",'1. Data Input'!$C$5+('3. Monthly Balance Sheet'!B93-'1. Data Input'!$C$4))</f>
        <v/>
      </c>
      <c r="D93" s="97"/>
      <c r="E93" s="93"/>
      <c r="F93" s="22"/>
      <c r="G93" s="29" t="str">
        <f t="shared" si="15"/>
        <v/>
      </c>
      <c r="H93" s="94" t="str">
        <f>IF(B93="","",IFERROR(SUMPRODUCT((MONTH('4. Trading Tracker'!$F$8:$F$703)=A93)*(YEAR('4. Trading Tracker'!$F$8:$F$703)=B93)*('4. Trading Tracker'!$L$8:$L$703)),0))</f>
        <v/>
      </c>
      <c r="I93" s="99"/>
      <c r="J93" s="4"/>
      <c r="K93" s="93"/>
      <c r="L93" s="22"/>
      <c r="M93" s="22"/>
      <c r="N93" s="22"/>
      <c r="O93" s="22"/>
      <c r="P93" s="29" t="str">
        <f t="shared" si="11"/>
        <v/>
      </c>
      <c r="Q93" s="152" t="str">
        <f t="shared" si="16"/>
        <v/>
      </c>
      <c r="R93" s="24"/>
      <c r="S93" s="149" t="str">
        <f>IF(L93="","",L93-SUM($H$9:H93))</f>
        <v/>
      </c>
      <c r="T93" s="86" t="str">
        <f>IF(H93="","",S93/SUM($H$9:H93))</f>
        <v/>
      </c>
      <c r="U93" s="24"/>
      <c r="V93" s="30" t="str">
        <f t="shared" si="12"/>
        <v/>
      </c>
      <c r="W93" s="29" t="str">
        <f>IF(P93="","",((P93-K93)*'1. Data Input'!$C$13)/12)</f>
        <v/>
      </c>
    </row>
    <row r="94" spans="1:23" s="20" customFormat="1">
      <c r="A94" s="25" t="str">
        <f t="shared" si="13"/>
        <v/>
      </c>
      <c r="B94" s="25" t="str">
        <f t="shared" si="14"/>
        <v/>
      </c>
      <c r="C94" s="25" t="str">
        <f>IF(D94="","",'1. Data Input'!$C$5+('3. Monthly Balance Sheet'!B94-'1. Data Input'!$C$4))</f>
        <v/>
      </c>
      <c r="D94" s="97"/>
      <c r="E94" s="93"/>
      <c r="F94" s="22"/>
      <c r="G94" s="29" t="str">
        <f t="shared" si="15"/>
        <v/>
      </c>
      <c r="H94" s="94" t="str">
        <f>IF(B94="","",IFERROR(SUMPRODUCT((MONTH('4. Trading Tracker'!$F$8:$F$703)=A94)*(YEAR('4. Trading Tracker'!$F$8:$F$703)=B94)*('4. Trading Tracker'!$L$8:$L$703)),0))</f>
        <v/>
      </c>
      <c r="I94" s="99"/>
      <c r="J94" s="4"/>
      <c r="K94" s="93"/>
      <c r="L94" s="22"/>
      <c r="M94" s="22"/>
      <c r="N94" s="22"/>
      <c r="O94" s="22"/>
      <c r="P94" s="29" t="str">
        <f t="shared" si="11"/>
        <v/>
      </c>
      <c r="Q94" s="152" t="str">
        <f t="shared" si="16"/>
        <v/>
      </c>
      <c r="R94" s="24"/>
      <c r="S94" s="149" t="str">
        <f>IF(L94="","",L94-SUM($H$9:H94))</f>
        <v/>
      </c>
      <c r="T94" s="86" t="str">
        <f>IF(H94="","",S94/SUM($H$9:H94))</f>
        <v/>
      </c>
      <c r="U94" s="24"/>
      <c r="V94" s="30" t="str">
        <f t="shared" si="12"/>
        <v/>
      </c>
      <c r="W94" s="29" t="str">
        <f>IF(P94="","",((P94-K94)*'1. Data Input'!$C$13)/12)</f>
        <v/>
      </c>
    </row>
    <row r="95" spans="1:23" s="20" customFormat="1">
      <c r="A95" s="25" t="str">
        <f t="shared" si="13"/>
        <v/>
      </c>
      <c r="B95" s="25" t="str">
        <f t="shared" si="14"/>
        <v/>
      </c>
      <c r="C95" s="25" t="str">
        <f>IF(D95="","",'1. Data Input'!$C$5+('3. Monthly Balance Sheet'!B95-'1. Data Input'!$C$4))</f>
        <v/>
      </c>
      <c r="D95" s="97"/>
      <c r="E95" s="93"/>
      <c r="F95" s="22"/>
      <c r="G95" s="29" t="str">
        <f t="shared" si="15"/>
        <v/>
      </c>
      <c r="H95" s="94" t="str">
        <f>IF(B95="","",IFERROR(SUMPRODUCT((MONTH('4. Trading Tracker'!$F$8:$F$703)=A95)*(YEAR('4. Trading Tracker'!$F$8:$F$703)=B95)*('4. Trading Tracker'!$L$8:$L$703)),0))</f>
        <v/>
      </c>
      <c r="I95" s="99"/>
      <c r="J95" s="4"/>
      <c r="K95" s="93"/>
      <c r="L95" s="22"/>
      <c r="M95" s="22"/>
      <c r="N95" s="22"/>
      <c r="O95" s="22"/>
      <c r="P95" s="29" t="str">
        <f t="shared" si="11"/>
        <v/>
      </c>
      <c r="Q95" s="152" t="str">
        <f t="shared" si="16"/>
        <v/>
      </c>
      <c r="R95" s="24"/>
      <c r="S95" s="149" t="str">
        <f>IF(L95="","",L95-SUM($H$9:H95))</f>
        <v/>
      </c>
      <c r="T95" s="86" t="str">
        <f>IF(H95="","",S95/SUM($H$9:H95))</f>
        <v/>
      </c>
      <c r="U95" s="24"/>
      <c r="V95" s="30" t="str">
        <f t="shared" si="12"/>
        <v/>
      </c>
      <c r="W95" s="29" t="str">
        <f>IF(P95="","",((P95-K95)*'1. Data Input'!$C$13)/12)</f>
        <v/>
      </c>
    </row>
    <row r="96" spans="1:23" s="20" customFormat="1">
      <c r="A96" s="25" t="str">
        <f t="shared" si="13"/>
        <v/>
      </c>
      <c r="B96" s="25" t="str">
        <f t="shared" si="14"/>
        <v/>
      </c>
      <c r="C96" s="25" t="str">
        <f>IF(D96="","",'1. Data Input'!$C$5+('3. Monthly Balance Sheet'!B96-'1. Data Input'!$C$4))</f>
        <v/>
      </c>
      <c r="D96" s="97"/>
      <c r="E96" s="93"/>
      <c r="F96" s="22"/>
      <c r="G96" s="29" t="str">
        <f t="shared" si="15"/>
        <v/>
      </c>
      <c r="H96" s="94" t="str">
        <f>IF(B96="","",IFERROR(SUMPRODUCT((MONTH('4. Trading Tracker'!$F$8:$F$703)=A96)*(YEAR('4. Trading Tracker'!$F$8:$F$703)=B96)*('4. Trading Tracker'!$L$8:$L$703)),0))</f>
        <v/>
      </c>
      <c r="I96" s="99"/>
      <c r="J96" s="4"/>
      <c r="K96" s="93"/>
      <c r="L96" s="22"/>
      <c r="M96" s="22"/>
      <c r="N96" s="22"/>
      <c r="O96" s="22"/>
      <c r="P96" s="29" t="str">
        <f t="shared" si="11"/>
        <v/>
      </c>
      <c r="Q96" s="152" t="str">
        <f t="shared" si="16"/>
        <v/>
      </c>
      <c r="R96" s="24"/>
      <c r="S96" s="149" t="str">
        <f>IF(L96="","",L96-SUM($H$9:H96))</f>
        <v/>
      </c>
      <c r="T96" s="86" t="str">
        <f>IF(H96="","",S96/SUM($H$9:H96))</f>
        <v/>
      </c>
      <c r="U96" s="24"/>
      <c r="V96" s="30" t="str">
        <f t="shared" si="12"/>
        <v/>
      </c>
      <c r="W96" s="29" t="str">
        <f>IF(P96="","",((P96-K96)*'1. Data Input'!$C$13)/12)</f>
        <v/>
      </c>
    </row>
    <row r="97" spans="1:23" s="20" customFormat="1">
      <c r="A97" s="25" t="str">
        <f t="shared" si="13"/>
        <v/>
      </c>
      <c r="B97" s="25" t="str">
        <f t="shared" si="14"/>
        <v/>
      </c>
      <c r="C97" s="25" t="str">
        <f>IF(D97="","",'1. Data Input'!$C$5+('3. Monthly Balance Sheet'!B97-'1. Data Input'!$C$4))</f>
        <v/>
      </c>
      <c r="D97" s="97"/>
      <c r="E97" s="93"/>
      <c r="F97" s="22"/>
      <c r="G97" s="29" t="str">
        <f t="shared" si="15"/>
        <v/>
      </c>
      <c r="H97" s="94" t="str">
        <f>IF(B97="","",IFERROR(SUMPRODUCT((MONTH('4. Trading Tracker'!$F$8:$F$703)=A97)*(YEAR('4. Trading Tracker'!$F$8:$F$703)=B97)*('4. Trading Tracker'!$L$8:$L$703)),0))</f>
        <v/>
      </c>
      <c r="I97" s="99"/>
      <c r="J97" s="4"/>
      <c r="K97" s="93"/>
      <c r="L97" s="22"/>
      <c r="M97" s="22"/>
      <c r="N97" s="22"/>
      <c r="O97" s="22"/>
      <c r="P97" s="29" t="str">
        <f t="shared" si="11"/>
        <v/>
      </c>
      <c r="Q97" s="152" t="str">
        <f t="shared" si="16"/>
        <v/>
      </c>
      <c r="R97" s="24"/>
      <c r="S97" s="149" t="str">
        <f>IF(L97="","",L97-SUM($H$9:H97))</f>
        <v/>
      </c>
      <c r="T97" s="86" t="str">
        <f>IF(H97="","",S97/SUM($H$9:H97))</f>
        <v/>
      </c>
      <c r="U97" s="24"/>
      <c r="V97" s="30" t="str">
        <f t="shared" si="12"/>
        <v/>
      </c>
      <c r="W97" s="29" t="str">
        <f>IF(P97="","",((P97-K97)*'1. Data Input'!$C$13)/12)</f>
        <v/>
      </c>
    </row>
    <row r="98" spans="1:23" s="20" customFormat="1">
      <c r="A98" s="25" t="str">
        <f t="shared" si="13"/>
        <v/>
      </c>
      <c r="B98" s="25" t="str">
        <f t="shared" si="14"/>
        <v/>
      </c>
      <c r="C98" s="25" t="str">
        <f>IF(D98="","",'1. Data Input'!$C$5+('3. Monthly Balance Sheet'!B98-'1. Data Input'!$C$4))</f>
        <v/>
      </c>
      <c r="D98" s="97"/>
      <c r="E98" s="93"/>
      <c r="F98" s="22"/>
      <c r="G98" s="29" t="str">
        <f t="shared" si="15"/>
        <v/>
      </c>
      <c r="H98" s="94" t="str">
        <f>IF(B98="","",IFERROR(SUMPRODUCT((MONTH('4. Trading Tracker'!$F$8:$F$703)=A98)*(YEAR('4. Trading Tracker'!$F$8:$F$703)=B98)*('4. Trading Tracker'!$L$8:$L$703)),0))</f>
        <v/>
      </c>
      <c r="I98" s="99"/>
      <c r="J98" s="4"/>
      <c r="K98" s="93"/>
      <c r="L98" s="22"/>
      <c r="M98" s="22"/>
      <c r="N98" s="22"/>
      <c r="O98" s="22"/>
      <c r="P98" s="29" t="str">
        <f t="shared" si="11"/>
        <v/>
      </c>
      <c r="Q98" s="152" t="str">
        <f t="shared" si="16"/>
        <v/>
      </c>
      <c r="R98" s="24"/>
      <c r="S98" s="149" t="str">
        <f>IF(L98="","",L98-SUM($H$9:H98))</f>
        <v/>
      </c>
      <c r="T98" s="86" t="str">
        <f>IF(H98="","",S98/SUM($H$9:H98))</f>
        <v/>
      </c>
      <c r="U98" s="24"/>
      <c r="V98" s="30" t="str">
        <f t="shared" si="12"/>
        <v/>
      </c>
      <c r="W98" s="29" t="str">
        <f>IF(P98="","",((P98-K98)*'1. Data Input'!$C$13)/12)</f>
        <v/>
      </c>
    </row>
    <row r="99" spans="1:23" s="20" customFormat="1">
      <c r="A99" s="25" t="str">
        <f t="shared" si="13"/>
        <v/>
      </c>
      <c r="B99" s="25" t="str">
        <f t="shared" si="14"/>
        <v/>
      </c>
      <c r="C99" s="25" t="str">
        <f>IF(D99="","",'1. Data Input'!$C$5+('3. Monthly Balance Sheet'!B99-'1. Data Input'!$C$4))</f>
        <v/>
      </c>
      <c r="D99" s="97"/>
      <c r="E99" s="93"/>
      <c r="F99" s="22"/>
      <c r="G99" s="29" t="str">
        <f t="shared" si="15"/>
        <v/>
      </c>
      <c r="H99" s="94" t="str">
        <f>IF(B99="","",IFERROR(SUMPRODUCT((MONTH('4. Trading Tracker'!$F$8:$F$703)=A99)*(YEAR('4. Trading Tracker'!$F$8:$F$703)=B99)*('4. Trading Tracker'!$L$8:$L$703)),0))</f>
        <v/>
      </c>
      <c r="I99" s="99"/>
      <c r="J99" s="4"/>
      <c r="K99" s="93"/>
      <c r="L99" s="22"/>
      <c r="M99" s="22"/>
      <c r="N99" s="22"/>
      <c r="O99" s="22"/>
      <c r="P99" s="29" t="str">
        <f t="shared" si="11"/>
        <v/>
      </c>
      <c r="Q99" s="152" t="str">
        <f t="shared" si="16"/>
        <v/>
      </c>
      <c r="R99" s="24"/>
      <c r="S99" s="149" t="str">
        <f>IF(L99="","",L99-SUM($H$9:H99))</f>
        <v/>
      </c>
      <c r="T99" s="86" t="str">
        <f>IF(H99="","",S99/SUM($H$9:H99))</f>
        <v/>
      </c>
      <c r="U99" s="24"/>
      <c r="V99" s="30" t="str">
        <f t="shared" si="12"/>
        <v/>
      </c>
      <c r="W99" s="29" t="str">
        <f>IF(P99="","",((P99-K99)*'1. Data Input'!$C$13)/12)</f>
        <v/>
      </c>
    </row>
    <row r="100" spans="1:23" s="20" customFormat="1">
      <c r="A100" s="25" t="str">
        <f t="shared" si="13"/>
        <v/>
      </c>
      <c r="B100" s="25" t="str">
        <f t="shared" si="14"/>
        <v/>
      </c>
      <c r="C100" s="25" t="str">
        <f>IF(D100="","",'1. Data Input'!$C$5+('3. Monthly Balance Sheet'!B100-'1. Data Input'!$C$4))</f>
        <v/>
      </c>
      <c r="D100" s="97"/>
      <c r="E100" s="93"/>
      <c r="F100" s="22"/>
      <c r="G100" s="29" t="str">
        <f t="shared" si="15"/>
        <v/>
      </c>
      <c r="H100" s="94" t="str">
        <f>IF(B100="","",IFERROR(SUMPRODUCT((MONTH('4. Trading Tracker'!$F$8:$F$703)=A100)*(YEAR('4. Trading Tracker'!$F$8:$F$703)=B100)*('4. Trading Tracker'!$L$8:$L$703)),0))</f>
        <v/>
      </c>
      <c r="I100" s="99"/>
      <c r="J100" s="4"/>
      <c r="K100" s="93"/>
      <c r="L100" s="22"/>
      <c r="M100" s="22"/>
      <c r="N100" s="22"/>
      <c r="O100" s="22"/>
      <c r="P100" s="29" t="str">
        <f t="shared" si="11"/>
        <v/>
      </c>
      <c r="Q100" s="152" t="str">
        <f t="shared" si="16"/>
        <v/>
      </c>
      <c r="R100" s="24"/>
      <c r="S100" s="149" t="str">
        <f>IF(L100="","",L100-SUM($H$9:H100))</f>
        <v/>
      </c>
      <c r="T100" s="86" t="str">
        <f>IF(H100="","",S100/SUM($H$9:H100))</f>
        <v/>
      </c>
      <c r="U100" s="24"/>
      <c r="V100" s="30" t="str">
        <f t="shared" si="12"/>
        <v/>
      </c>
      <c r="W100" s="29" t="str">
        <f>IF(P100="","",((P100-K100)*'1. Data Input'!$C$13)/12)</f>
        <v/>
      </c>
    </row>
    <row r="101" spans="1:23" s="20" customFormat="1">
      <c r="A101" s="25" t="str">
        <f t="shared" si="13"/>
        <v/>
      </c>
      <c r="B101" s="25" t="str">
        <f t="shared" si="14"/>
        <v/>
      </c>
      <c r="C101" s="25" t="str">
        <f>IF(D101="","",'1. Data Input'!$C$5+('3. Monthly Balance Sheet'!B101-'1. Data Input'!$C$4))</f>
        <v/>
      </c>
      <c r="D101" s="97"/>
      <c r="E101" s="93"/>
      <c r="F101" s="22"/>
      <c r="G101" s="29" t="str">
        <f t="shared" si="15"/>
        <v/>
      </c>
      <c r="H101" s="94" t="str">
        <f>IF(B101="","",IFERROR(SUMPRODUCT((MONTH('4. Trading Tracker'!$F$8:$F$703)=A101)*(YEAR('4. Trading Tracker'!$F$8:$F$703)=B101)*('4. Trading Tracker'!$L$8:$L$703)),0))</f>
        <v/>
      </c>
      <c r="I101" s="99"/>
      <c r="J101" s="4"/>
      <c r="K101" s="93"/>
      <c r="L101" s="22"/>
      <c r="M101" s="22"/>
      <c r="N101" s="22"/>
      <c r="O101" s="22"/>
      <c r="P101" s="29" t="str">
        <f t="shared" si="11"/>
        <v/>
      </c>
      <c r="Q101" s="152" t="str">
        <f t="shared" si="16"/>
        <v/>
      </c>
      <c r="R101" s="24"/>
      <c r="S101" s="149" t="str">
        <f>IF(L101="","",L101-SUM($H$9:H101))</f>
        <v/>
      </c>
      <c r="T101" s="86" t="str">
        <f>IF(H101="","",S101/SUM($H$9:H101))</f>
        <v/>
      </c>
      <c r="U101" s="24"/>
      <c r="V101" s="30" t="str">
        <f t="shared" si="12"/>
        <v/>
      </c>
      <c r="W101" s="29" t="str">
        <f>IF(P101="","",((P101-K101)*'1. Data Input'!$C$13)/12)</f>
        <v/>
      </c>
    </row>
    <row r="102" spans="1:23" s="20" customFormat="1">
      <c r="A102" s="25" t="str">
        <f t="shared" si="13"/>
        <v/>
      </c>
      <c r="B102" s="25" t="str">
        <f t="shared" si="14"/>
        <v/>
      </c>
      <c r="C102" s="25" t="str">
        <f>IF(D102="","",'1. Data Input'!$C$5+('3. Monthly Balance Sheet'!B102-'1. Data Input'!$C$4))</f>
        <v/>
      </c>
      <c r="D102" s="97"/>
      <c r="E102" s="93"/>
      <c r="F102" s="22"/>
      <c r="G102" s="29" t="str">
        <f t="shared" si="15"/>
        <v/>
      </c>
      <c r="H102" s="94" t="str">
        <f>IF(B102="","",IFERROR(SUMPRODUCT((MONTH('4. Trading Tracker'!$F$8:$F$703)=A102)*(YEAR('4. Trading Tracker'!$F$8:$F$703)=B102)*('4. Trading Tracker'!$L$8:$L$703)),0))</f>
        <v/>
      </c>
      <c r="I102" s="99"/>
      <c r="J102" s="4"/>
      <c r="K102" s="93"/>
      <c r="L102" s="22"/>
      <c r="M102" s="22"/>
      <c r="N102" s="22"/>
      <c r="O102" s="22"/>
      <c r="P102" s="29" t="str">
        <f t="shared" si="11"/>
        <v/>
      </c>
      <c r="Q102" s="152" t="str">
        <f t="shared" si="16"/>
        <v/>
      </c>
      <c r="R102" s="24"/>
      <c r="S102" s="149" t="str">
        <f>IF(L102="","",L102-SUM($H$9:H102))</f>
        <v/>
      </c>
      <c r="T102" s="86" t="str">
        <f>IF(H102="","",S102/SUM($H$9:H102))</f>
        <v/>
      </c>
      <c r="U102" s="24"/>
      <c r="V102" s="30" t="str">
        <f t="shared" si="12"/>
        <v/>
      </c>
      <c r="W102" s="29" t="str">
        <f>IF(P102="","",((P102-K102)*'1. Data Input'!$C$13)/12)</f>
        <v/>
      </c>
    </row>
    <row r="103" spans="1:23" s="20" customFormat="1">
      <c r="A103" s="25" t="str">
        <f t="shared" si="13"/>
        <v/>
      </c>
      <c r="B103" s="25" t="str">
        <f t="shared" si="14"/>
        <v/>
      </c>
      <c r="C103" s="25" t="str">
        <f>IF(D103="","",'1. Data Input'!$C$5+('3. Monthly Balance Sheet'!B103-'1. Data Input'!$C$4))</f>
        <v/>
      </c>
      <c r="D103" s="97"/>
      <c r="E103" s="93"/>
      <c r="F103" s="22"/>
      <c r="G103" s="29" t="str">
        <f t="shared" si="15"/>
        <v/>
      </c>
      <c r="H103" s="94" t="str">
        <f>IF(B103="","",IFERROR(SUMPRODUCT((MONTH('4. Trading Tracker'!$F$8:$F$703)=A103)*(YEAR('4. Trading Tracker'!$F$8:$F$703)=B103)*('4. Trading Tracker'!$L$8:$L$703)),0))</f>
        <v/>
      </c>
      <c r="I103" s="99"/>
      <c r="J103" s="4"/>
      <c r="K103" s="93"/>
      <c r="L103" s="22"/>
      <c r="M103" s="22"/>
      <c r="N103" s="22"/>
      <c r="O103" s="22"/>
      <c r="P103" s="29" t="str">
        <f t="shared" si="11"/>
        <v/>
      </c>
      <c r="Q103" s="152" t="str">
        <f t="shared" si="16"/>
        <v/>
      </c>
      <c r="R103" s="24"/>
      <c r="S103" s="149" t="str">
        <f>IF(L103="","",L103-SUM($H$9:H103))</f>
        <v/>
      </c>
      <c r="T103" s="86" t="str">
        <f>IF(H103="","",S103/SUM($H$9:H103))</f>
        <v/>
      </c>
      <c r="U103" s="24"/>
      <c r="V103" s="30" t="str">
        <f t="shared" si="12"/>
        <v/>
      </c>
      <c r="W103" s="29" t="str">
        <f>IF(P103="","",((P103-K103)*'1. Data Input'!$C$13)/12)</f>
        <v/>
      </c>
    </row>
    <row r="104" spans="1:23" s="20" customFormat="1">
      <c r="A104" s="25" t="str">
        <f t="shared" si="13"/>
        <v/>
      </c>
      <c r="B104" s="25" t="str">
        <f t="shared" si="14"/>
        <v/>
      </c>
      <c r="C104" s="25" t="str">
        <f>IF(D104="","",'1. Data Input'!$C$5+('3. Monthly Balance Sheet'!B104-'1. Data Input'!$C$4))</f>
        <v/>
      </c>
      <c r="D104" s="97"/>
      <c r="E104" s="93"/>
      <c r="F104" s="22"/>
      <c r="G104" s="29" t="str">
        <f t="shared" si="15"/>
        <v/>
      </c>
      <c r="H104" s="94" t="str">
        <f>IF(B104="","",IFERROR(SUMPRODUCT((MONTH('4. Trading Tracker'!$F$8:$F$703)=A104)*(YEAR('4. Trading Tracker'!$F$8:$F$703)=B104)*('4. Trading Tracker'!$L$8:$L$703)),0))</f>
        <v/>
      </c>
      <c r="I104" s="99"/>
      <c r="J104" s="4"/>
      <c r="K104" s="93"/>
      <c r="L104" s="22"/>
      <c r="M104" s="22"/>
      <c r="N104" s="22"/>
      <c r="O104" s="22"/>
      <c r="P104" s="29" t="str">
        <f t="shared" si="11"/>
        <v/>
      </c>
      <c r="Q104" s="152" t="str">
        <f t="shared" si="16"/>
        <v/>
      </c>
      <c r="R104" s="24"/>
      <c r="S104" s="149" t="str">
        <f>IF(L104="","",L104-SUM($H$9:H104))</f>
        <v/>
      </c>
      <c r="T104" s="86" t="str">
        <f>IF(H104="","",S104/SUM($H$9:H104))</f>
        <v/>
      </c>
      <c r="U104" s="24"/>
      <c r="V104" s="30" t="str">
        <f t="shared" si="12"/>
        <v/>
      </c>
      <c r="W104" s="29" t="str">
        <f>IF(P104="","",((P104-K104)*'1. Data Input'!$C$13)/12)</f>
        <v/>
      </c>
    </row>
    <row r="105" spans="1:23" s="20" customFormat="1">
      <c r="A105" s="25" t="str">
        <f t="shared" si="13"/>
        <v/>
      </c>
      <c r="B105" s="25" t="str">
        <f t="shared" si="14"/>
        <v/>
      </c>
      <c r="C105" s="25" t="str">
        <f>IF(D105="","",'1. Data Input'!$C$5+('3. Monthly Balance Sheet'!B105-'1. Data Input'!$C$4))</f>
        <v/>
      </c>
      <c r="D105" s="97"/>
      <c r="E105" s="93"/>
      <c r="F105" s="22"/>
      <c r="G105" s="29" t="str">
        <f t="shared" si="15"/>
        <v/>
      </c>
      <c r="H105" s="94" t="str">
        <f>IF(B105="","",IFERROR(SUMPRODUCT((MONTH('4. Trading Tracker'!$F$8:$F$703)=A105)*(YEAR('4. Trading Tracker'!$F$8:$F$703)=B105)*('4. Trading Tracker'!$L$8:$L$703)),0))</f>
        <v/>
      </c>
      <c r="I105" s="99"/>
      <c r="J105" s="4"/>
      <c r="K105" s="93"/>
      <c r="L105" s="22"/>
      <c r="M105" s="22"/>
      <c r="N105" s="22"/>
      <c r="O105" s="22"/>
      <c r="P105" s="29" t="str">
        <f t="shared" si="11"/>
        <v/>
      </c>
      <c r="Q105" s="152" t="str">
        <f t="shared" si="16"/>
        <v/>
      </c>
      <c r="R105" s="24"/>
      <c r="S105" s="149" t="str">
        <f>IF(L105="","",L105-SUM($H$9:H105))</f>
        <v/>
      </c>
      <c r="T105" s="86" t="str">
        <f>IF(H105="","",S105/SUM($H$9:H105))</f>
        <v/>
      </c>
      <c r="U105" s="24"/>
      <c r="V105" s="30" t="str">
        <f t="shared" si="12"/>
        <v/>
      </c>
      <c r="W105" s="29" t="str">
        <f>IF(P105="","",((P105-K105)*'1. Data Input'!$C$13)/12)</f>
        <v/>
      </c>
    </row>
    <row r="106" spans="1:23" s="20" customFormat="1">
      <c r="A106" s="25" t="str">
        <f t="shared" si="13"/>
        <v/>
      </c>
      <c r="B106" s="25" t="str">
        <f t="shared" si="14"/>
        <v/>
      </c>
      <c r="C106" s="25" t="str">
        <f>IF(D106="","",'1. Data Input'!$C$5+('3. Monthly Balance Sheet'!B106-'1. Data Input'!$C$4))</f>
        <v/>
      </c>
      <c r="D106" s="97"/>
      <c r="E106" s="93"/>
      <c r="F106" s="22"/>
      <c r="G106" s="29" t="str">
        <f t="shared" si="15"/>
        <v/>
      </c>
      <c r="H106" s="94" t="str">
        <f>IF(B106="","",IFERROR(SUMPRODUCT((MONTH('4. Trading Tracker'!$F$8:$F$703)=A106)*(YEAR('4. Trading Tracker'!$F$8:$F$703)=B106)*('4. Trading Tracker'!$L$8:$L$703)),0))</f>
        <v/>
      </c>
      <c r="I106" s="99"/>
      <c r="J106" s="4"/>
      <c r="K106" s="93"/>
      <c r="L106" s="22"/>
      <c r="M106" s="22"/>
      <c r="N106" s="22"/>
      <c r="O106" s="22"/>
      <c r="P106" s="29" t="str">
        <f t="shared" si="11"/>
        <v/>
      </c>
      <c r="Q106" s="152" t="str">
        <f t="shared" si="16"/>
        <v/>
      </c>
      <c r="R106" s="24"/>
      <c r="S106" s="149" t="str">
        <f>IF(L106="","",L106-SUM($H$9:H106))</f>
        <v/>
      </c>
      <c r="T106" s="86" t="str">
        <f>IF(H106="","",S106/SUM($H$9:H106))</f>
        <v/>
      </c>
      <c r="U106" s="24"/>
      <c r="V106" s="30" t="str">
        <f t="shared" si="12"/>
        <v/>
      </c>
      <c r="W106" s="29" t="str">
        <f>IF(P106="","",((P106-K106)*'1. Data Input'!$C$13)/12)</f>
        <v/>
      </c>
    </row>
    <row r="107" spans="1:23" s="20" customFormat="1">
      <c r="A107" s="25" t="str">
        <f t="shared" si="13"/>
        <v/>
      </c>
      <c r="B107" s="25" t="str">
        <f t="shared" si="14"/>
        <v/>
      </c>
      <c r="C107" s="25" t="str">
        <f>IF(D107="","",'1. Data Input'!$C$5+('3. Monthly Balance Sheet'!B107-'1. Data Input'!$C$4))</f>
        <v/>
      </c>
      <c r="D107" s="97"/>
      <c r="E107" s="93"/>
      <c r="F107" s="22"/>
      <c r="G107" s="29" t="str">
        <f t="shared" si="15"/>
        <v/>
      </c>
      <c r="H107" s="94" t="str">
        <f>IF(B107="","",IFERROR(SUMPRODUCT((MONTH('4. Trading Tracker'!$F$8:$F$703)=A107)*(YEAR('4. Trading Tracker'!$F$8:$F$703)=B107)*('4. Trading Tracker'!$L$8:$L$703)),0))</f>
        <v/>
      </c>
      <c r="I107" s="99"/>
      <c r="J107" s="4"/>
      <c r="K107" s="93"/>
      <c r="L107" s="22"/>
      <c r="M107" s="22"/>
      <c r="N107" s="22"/>
      <c r="O107" s="22"/>
      <c r="P107" s="29" t="str">
        <f t="shared" si="11"/>
        <v/>
      </c>
      <c r="Q107" s="152" t="str">
        <f t="shared" si="16"/>
        <v/>
      </c>
      <c r="R107" s="24"/>
      <c r="S107" s="149" t="str">
        <f>IF(L107="","",L107-SUM($H$9:H107))</f>
        <v/>
      </c>
      <c r="T107" s="86" t="str">
        <f>IF(H107="","",S107/SUM($H$9:H107))</f>
        <v/>
      </c>
      <c r="U107" s="24"/>
      <c r="V107" s="30" t="str">
        <f t="shared" si="12"/>
        <v/>
      </c>
      <c r="W107" s="29" t="str">
        <f>IF(P107="","",((P107-K107)*'1. Data Input'!$C$13)/12)</f>
        <v/>
      </c>
    </row>
    <row r="108" spans="1:23" s="20" customFormat="1">
      <c r="A108" s="25" t="str">
        <f t="shared" si="13"/>
        <v/>
      </c>
      <c r="B108" s="25" t="str">
        <f t="shared" si="14"/>
        <v/>
      </c>
      <c r="C108" s="25" t="str">
        <f>IF(D108="","",'1. Data Input'!$C$5+('3. Monthly Balance Sheet'!B108-'1. Data Input'!$C$4))</f>
        <v/>
      </c>
      <c r="D108" s="97"/>
      <c r="E108" s="93"/>
      <c r="F108" s="22"/>
      <c r="G108" s="29" t="str">
        <f t="shared" si="15"/>
        <v/>
      </c>
      <c r="H108" s="94" t="str">
        <f>IF(B108="","",IFERROR(SUMPRODUCT((MONTH('4. Trading Tracker'!$F$8:$F$703)=A108)*(YEAR('4. Trading Tracker'!$F$8:$F$703)=B108)*('4. Trading Tracker'!$L$8:$L$703)),0))</f>
        <v/>
      </c>
      <c r="I108" s="99"/>
      <c r="J108" s="4"/>
      <c r="K108" s="93"/>
      <c r="L108" s="22"/>
      <c r="M108" s="22"/>
      <c r="N108" s="22"/>
      <c r="O108" s="22"/>
      <c r="P108" s="29" t="str">
        <f t="shared" si="11"/>
        <v/>
      </c>
      <c r="Q108" s="152" t="str">
        <f t="shared" si="16"/>
        <v/>
      </c>
      <c r="R108" s="24"/>
      <c r="S108" s="149" t="str">
        <f>IF(L108="","",L108-SUM($H$9:H108))</f>
        <v/>
      </c>
      <c r="T108" s="86" t="str">
        <f>IF(H108="","",S108/SUM($H$9:H108))</f>
        <v/>
      </c>
      <c r="U108" s="24"/>
      <c r="V108" s="30" t="str">
        <f t="shared" si="12"/>
        <v/>
      </c>
      <c r="W108" s="29" t="str">
        <f>IF(P108="","",((P108-K108)*'1. Data Input'!$C$13)/12)</f>
        <v/>
      </c>
    </row>
    <row r="109" spans="1:23" s="20" customFormat="1">
      <c r="A109" s="25" t="str">
        <f t="shared" si="13"/>
        <v/>
      </c>
      <c r="B109" s="25" t="str">
        <f t="shared" si="14"/>
        <v/>
      </c>
      <c r="C109" s="25" t="str">
        <f>IF(D109="","",'1. Data Input'!$C$5+('3. Monthly Balance Sheet'!B109-'1. Data Input'!$C$4))</f>
        <v/>
      </c>
      <c r="D109" s="97"/>
      <c r="E109" s="93"/>
      <c r="F109" s="22"/>
      <c r="G109" s="29" t="str">
        <f t="shared" si="15"/>
        <v/>
      </c>
      <c r="H109" s="94" t="str">
        <f>IF(B109="","",IFERROR(SUMPRODUCT((MONTH('4. Trading Tracker'!$F$8:$F$703)=A109)*(YEAR('4. Trading Tracker'!$F$8:$F$703)=B109)*('4. Trading Tracker'!$L$8:$L$703)),0))</f>
        <v/>
      </c>
      <c r="I109" s="99"/>
      <c r="J109" s="4"/>
      <c r="K109" s="93"/>
      <c r="L109" s="22"/>
      <c r="M109" s="22"/>
      <c r="N109" s="22"/>
      <c r="O109" s="22"/>
      <c r="P109" s="29" t="str">
        <f t="shared" si="11"/>
        <v/>
      </c>
      <c r="Q109" s="152" t="str">
        <f t="shared" si="16"/>
        <v/>
      </c>
      <c r="R109" s="24"/>
      <c r="S109" s="149" t="str">
        <f>IF(L109="","",L109-SUM($H$9:H109))</f>
        <v/>
      </c>
      <c r="T109" s="86" t="str">
        <f>IF(H109="","",S109/SUM($H$9:H109))</f>
        <v/>
      </c>
      <c r="U109" s="24"/>
      <c r="V109" s="30" t="str">
        <f t="shared" si="12"/>
        <v/>
      </c>
      <c r="W109" s="29" t="str">
        <f>IF(P109="","",((P109-K109)*'1. Data Input'!$C$13)/12)</f>
        <v/>
      </c>
    </row>
    <row r="110" spans="1:23" s="20" customFormat="1">
      <c r="A110" s="25" t="str">
        <f t="shared" si="13"/>
        <v/>
      </c>
      <c r="B110" s="25" t="str">
        <f t="shared" si="14"/>
        <v/>
      </c>
      <c r="C110" s="25" t="str">
        <f>IF(D110="","",'1. Data Input'!$C$5+('3. Monthly Balance Sheet'!B110-'1. Data Input'!$C$4))</f>
        <v/>
      </c>
      <c r="D110" s="97"/>
      <c r="E110" s="93"/>
      <c r="F110" s="22"/>
      <c r="G110" s="29" t="str">
        <f t="shared" si="15"/>
        <v/>
      </c>
      <c r="H110" s="94" t="str">
        <f>IF(B110="","",IFERROR(SUMPRODUCT((MONTH('4. Trading Tracker'!$F$8:$F$703)=A110)*(YEAR('4. Trading Tracker'!$F$8:$F$703)=B110)*('4. Trading Tracker'!$L$8:$L$703)),0))</f>
        <v/>
      </c>
      <c r="I110" s="99"/>
      <c r="J110" s="4"/>
      <c r="K110" s="93"/>
      <c r="L110" s="22"/>
      <c r="M110" s="22"/>
      <c r="N110" s="22"/>
      <c r="O110" s="22"/>
      <c r="P110" s="29" t="str">
        <f t="shared" si="11"/>
        <v/>
      </c>
      <c r="Q110" s="152" t="str">
        <f t="shared" si="16"/>
        <v/>
      </c>
      <c r="R110" s="24"/>
      <c r="S110" s="149" t="str">
        <f>IF(L110="","",L110-SUM($H$9:H110))</f>
        <v/>
      </c>
      <c r="T110" s="86" t="str">
        <f>IF(H110="","",S110/SUM($H$9:H110))</f>
        <v/>
      </c>
      <c r="U110" s="24"/>
      <c r="V110" s="30" t="str">
        <f t="shared" si="12"/>
        <v/>
      </c>
      <c r="W110" s="29" t="str">
        <f>IF(P110="","",((P110-K110)*'1. Data Input'!$C$13)/12)</f>
        <v/>
      </c>
    </row>
    <row r="111" spans="1:23" s="20" customFormat="1">
      <c r="A111" s="25" t="str">
        <f t="shared" si="13"/>
        <v/>
      </c>
      <c r="B111" s="25" t="str">
        <f t="shared" si="14"/>
        <v/>
      </c>
      <c r="C111" s="25" t="str">
        <f>IF(D111="","",'1. Data Input'!$C$5+('3. Monthly Balance Sheet'!B111-'1. Data Input'!$C$4))</f>
        <v/>
      </c>
      <c r="D111" s="97"/>
      <c r="E111" s="93"/>
      <c r="F111" s="22"/>
      <c r="G111" s="29" t="str">
        <f t="shared" si="15"/>
        <v/>
      </c>
      <c r="H111" s="94" t="str">
        <f>IF(B111="","",IFERROR(SUMPRODUCT((MONTH('4. Trading Tracker'!$F$8:$F$703)=A111)*(YEAR('4. Trading Tracker'!$F$8:$F$703)=B111)*('4. Trading Tracker'!$L$8:$L$703)),0))</f>
        <v/>
      </c>
      <c r="I111" s="99"/>
      <c r="J111" s="4"/>
      <c r="K111" s="93"/>
      <c r="L111" s="22"/>
      <c r="M111" s="22"/>
      <c r="N111" s="22"/>
      <c r="O111" s="22"/>
      <c r="P111" s="29" t="str">
        <f t="shared" si="11"/>
        <v/>
      </c>
      <c r="Q111" s="152" t="str">
        <f t="shared" si="16"/>
        <v/>
      </c>
      <c r="R111" s="24"/>
      <c r="S111" s="149" t="str">
        <f>IF(L111="","",L111-SUM($H$9:H111))</f>
        <v/>
      </c>
      <c r="T111" s="86" t="str">
        <f>IF(H111="","",S111/SUM($H$9:H111))</f>
        <v/>
      </c>
      <c r="U111" s="24"/>
      <c r="V111" s="30" t="str">
        <f t="shared" si="12"/>
        <v/>
      </c>
      <c r="W111" s="29" t="str">
        <f>IF(P111="","",((P111-K111)*'1. Data Input'!$C$13)/12)</f>
        <v/>
      </c>
    </row>
    <row r="112" spans="1:23" s="20" customFormat="1">
      <c r="A112" s="25" t="str">
        <f t="shared" si="13"/>
        <v/>
      </c>
      <c r="B112" s="25" t="str">
        <f t="shared" si="14"/>
        <v/>
      </c>
      <c r="C112" s="25" t="str">
        <f>IF(D112="","",'1. Data Input'!$C$5+('3. Monthly Balance Sheet'!B112-'1. Data Input'!$C$4))</f>
        <v/>
      </c>
      <c r="D112" s="97"/>
      <c r="E112" s="93"/>
      <c r="F112" s="22"/>
      <c r="G112" s="29" t="str">
        <f t="shared" si="15"/>
        <v/>
      </c>
      <c r="H112" s="94" t="str">
        <f>IF(B112="","",IFERROR(SUMPRODUCT((MONTH('4. Trading Tracker'!$F$8:$F$703)=A112)*(YEAR('4. Trading Tracker'!$F$8:$F$703)=B112)*('4. Trading Tracker'!$L$8:$L$703)),0))</f>
        <v/>
      </c>
      <c r="I112" s="99"/>
      <c r="J112" s="4"/>
      <c r="K112" s="93"/>
      <c r="L112" s="22"/>
      <c r="M112" s="22"/>
      <c r="N112" s="22"/>
      <c r="O112" s="22"/>
      <c r="P112" s="29" t="str">
        <f t="shared" si="11"/>
        <v/>
      </c>
      <c r="Q112" s="152" t="str">
        <f t="shared" si="16"/>
        <v/>
      </c>
      <c r="R112" s="24"/>
      <c r="S112" s="149" t="str">
        <f>IF(L112="","",L112-SUM($H$9:H112))</f>
        <v/>
      </c>
      <c r="T112" s="86" t="str">
        <f>IF(H112="","",S112/SUM($H$9:H112))</f>
        <v/>
      </c>
      <c r="U112" s="24"/>
      <c r="V112" s="30" t="str">
        <f t="shared" si="12"/>
        <v/>
      </c>
      <c r="W112" s="29" t="str">
        <f>IF(P112="","",((P112-K112)*'1. Data Input'!$C$13)/12)</f>
        <v/>
      </c>
    </row>
    <row r="113" spans="1:23" s="20" customFormat="1">
      <c r="A113" s="25" t="str">
        <f t="shared" si="13"/>
        <v/>
      </c>
      <c r="B113" s="25" t="str">
        <f t="shared" si="14"/>
        <v/>
      </c>
      <c r="C113" s="25" t="str">
        <f>IF(D113="","",'1. Data Input'!$C$5+('3. Monthly Balance Sheet'!B113-'1. Data Input'!$C$4))</f>
        <v/>
      </c>
      <c r="D113" s="97"/>
      <c r="E113" s="93"/>
      <c r="F113" s="22"/>
      <c r="G113" s="29" t="str">
        <f t="shared" si="15"/>
        <v/>
      </c>
      <c r="H113" s="94" t="str">
        <f>IF(B113="","",IFERROR(SUMPRODUCT((MONTH('4. Trading Tracker'!$F$8:$F$703)=A113)*(YEAR('4. Trading Tracker'!$F$8:$F$703)=B113)*('4. Trading Tracker'!$L$8:$L$703)),0))</f>
        <v/>
      </c>
      <c r="I113" s="99"/>
      <c r="J113" s="4"/>
      <c r="K113" s="93"/>
      <c r="L113" s="22"/>
      <c r="M113" s="22"/>
      <c r="N113" s="22"/>
      <c r="O113" s="22"/>
      <c r="P113" s="29" t="str">
        <f t="shared" si="11"/>
        <v/>
      </c>
      <c r="Q113" s="152" t="str">
        <f t="shared" si="16"/>
        <v/>
      </c>
      <c r="R113" s="24"/>
      <c r="S113" s="149" t="str">
        <f>IF(L113="","",L113-SUM($H$9:H113))</f>
        <v/>
      </c>
      <c r="T113" s="86" t="str">
        <f>IF(H113="","",S113/SUM($H$9:H113))</f>
        <v/>
      </c>
      <c r="U113" s="24"/>
      <c r="V113" s="30" t="str">
        <f t="shared" si="12"/>
        <v/>
      </c>
      <c r="W113" s="29" t="str">
        <f>IF(P113="","",((P113-K113)*'1. Data Input'!$C$13)/12)</f>
        <v/>
      </c>
    </row>
    <row r="114" spans="1:23" s="20" customFormat="1">
      <c r="A114" s="25" t="str">
        <f t="shared" si="13"/>
        <v/>
      </c>
      <c r="B114" s="25" t="str">
        <f t="shared" si="14"/>
        <v/>
      </c>
      <c r="C114" s="25" t="str">
        <f>IF(D114="","",'1. Data Input'!$C$5+('3. Monthly Balance Sheet'!B114-'1. Data Input'!$C$4))</f>
        <v/>
      </c>
      <c r="D114" s="97"/>
      <c r="E114" s="93"/>
      <c r="F114" s="22"/>
      <c r="G114" s="29" t="str">
        <f t="shared" si="15"/>
        <v/>
      </c>
      <c r="H114" s="94" t="str">
        <f>IF(B114="","",IFERROR(SUMPRODUCT((MONTH('4. Trading Tracker'!$F$8:$F$703)=A114)*(YEAR('4. Trading Tracker'!$F$8:$F$703)=B114)*('4. Trading Tracker'!$L$8:$L$703)),0))</f>
        <v/>
      </c>
      <c r="I114" s="99"/>
      <c r="J114" s="4"/>
      <c r="K114" s="93"/>
      <c r="L114" s="22"/>
      <c r="M114" s="22"/>
      <c r="N114" s="22"/>
      <c r="O114" s="22"/>
      <c r="P114" s="29" t="str">
        <f t="shared" si="11"/>
        <v/>
      </c>
      <c r="Q114" s="152" t="str">
        <f t="shared" si="16"/>
        <v/>
      </c>
      <c r="R114" s="24"/>
      <c r="S114" s="149" t="str">
        <f>IF(L114="","",L114-SUM($H$9:H114))</f>
        <v/>
      </c>
      <c r="T114" s="86" t="str">
        <f>IF(H114="","",S114/SUM($H$9:H114))</f>
        <v/>
      </c>
      <c r="U114" s="24"/>
      <c r="V114" s="30" t="str">
        <f t="shared" si="12"/>
        <v/>
      </c>
      <c r="W114" s="29" t="str">
        <f>IF(P114="","",((P114-K114)*'1. Data Input'!$C$13)/12)</f>
        <v/>
      </c>
    </row>
    <row r="115" spans="1:23" s="20" customFormat="1">
      <c r="A115" s="25" t="str">
        <f t="shared" si="13"/>
        <v/>
      </c>
      <c r="B115" s="25" t="str">
        <f t="shared" si="14"/>
        <v/>
      </c>
      <c r="C115" s="25" t="str">
        <f>IF(D115="","",'1. Data Input'!$C$5+('3. Monthly Balance Sheet'!B115-'1. Data Input'!$C$4))</f>
        <v/>
      </c>
      <c r="D115" s="97"/>
      <c r="E115" s="93"/>
      <c r="F115" s="22"/>
      <c r="G115" s="29" t="str">
        <f t="shared" si="15"/>
        <v/>
      </c>
      <c r="H115" s="94" t="str">
        <f>IF(B115="","",IFERROR(SUMPRODUCT((MONTH('4. Trading Tracker'!$F$8:$F$703)=A115)*(YEAR('4. Trading Tracker'!$F$8:$F$703)=B115)*('4. Trading Tracker'!$L$8:$L$703)),0))</f>
        <v/>
      </c>
      <c r="I115" s="99"/>
      <c r="J115" s="4"/>
      <c r="K115" s="93"/>
      <c r="L115" s="22"/>
      <c r="M115" s="22"/>
      <c r="N115" s="22"/>
      <c r="O115" s="22"/>
      <c r="P115" s="29" t="str">
        <f t="shared" si="11"/>
        <v/>
      </c>
      <c r="Q115" s="152" t="str">
        <f t="shared" si="16"/>
        <v/>
      </c>
      <c r="R115" s="24"/>
      <c r="S115" s="149" t="str">
        <f>IF(L115="","",L115-SUM($H$9:H115))</f>
        <v/>
      </c>
      <c r="T115" s="86" t="str">
        <f>IF(H115="","",S115/SUM($H$9:H115))</f>
        <v/>
      </c>
      <c r="U115" s="24"/>
      <c r="V115" s="30" t="str">
        <f t="shared" si="12"/>
        <v/>
      </c>
      <c r="W115" s="29" t="str">
        <f>IF(P115="","",((P115-K115)*'1. Data Input'!$C$13)/12)</f>
        <v/>
      </c>
    </row>
    <row r="116" spans="1:23" s="20" customFormat="1">
      <c r="A116" s="25" t="str">
        <f t="shared" si="13"/>
        <v/>
      </c>
      <c r="B116" s="25" t="str">
        <f t="shared" si="14"/>
        <v/>
      </c>
      <c r="C116" s="25" t="str">
        <f>IF(D116="","",'1. Data Input'!$C$5+('3. Monthly Balance Sheet'!B116-'1. Data Input'!$C$4))</f>
        <v/>
      </c>
      <c r="D116" s="97"/>
      <c r="E116" s="93"/>
      <c r="F116" s="22"/>
      <c r="G116" s="29" t="str">
        <f t="shared" si="15"/>
        <v/>
      </c>
      <c r="H116" s="94" t="str">
        <f>IF(B116="","",IFERROR(SUMPRODUCT((MONTH('4. Trading Tracker'!$F$8:$F$703)=A116)*(YEAR('4. Trading Tracker'!$F$8:$F$703)=B116)*('4. Trading Tracker'!$L$8:$L$703)),0))</f>
        <v/>
      </c>
      <c r="I116" s="99"/>
      <c r="J116" s="4"/>
      <c r="K116" s="93"/>
      <c r="L116" s="22"/>
      <c r="M116" s="22"/>
      <c r="N116" s="22"/>
      <c r="O116" s="22"/>
      <c r="P116" s="29" t="str">
        <f t="shared" si="11"/>
        <v/>
      </c>
      <c r="Q116" s="152" t="str">
        <f t="shared" si="16"/>
        <v/>
      </c>
      <c r="R116" s="24"/>
      <c r="S116" s="149" t="str">
        <f>IF(L116="","",L116-SUM($H$9:H116))</f>
        <v/>
      </c>
      <c r="T116" s="86" t="str">
        <f>IF(H116="","",S116/SUM($H$9:H116))</f>
        <v/>
      </c>
      <c r="U116" s="24"/>
      <c r="V116" s="30" t="str">
        <f t="shared" si="12"/>
        <v/>
      </c>
      <c r="W116" s="29" t="str">
        <f>IF(P116="","",((P116-K116)*'1. Data Input'!$C$13)/12)</f>
        <v/>
      </c>
    </row>
    <row r="117" spans="1:23" s="20" customFormat="1">
      <c r="A117" s="25" t="str">
        <f t="shared" si="13"/>
        <v/>
      </c>
      <c r="B117" s="25" t="str">
        <f t="shared" si="14"/>
        <v/>
      </c>
      <c r="C117" s="25" t="str">
        <f>IF(D117="","",'1. Data Input'!$C$5+('3. Monthly Balance Sheet'!B117-'1. Data Input'!$C$4))</f>
        <v/>
      </c>
      <c r="D117" s="97"/>
      <c r="E117" s="93"/>
      <c r="F117" s="22"/>
      <c r="G117" s="29" t="str">
        <f t="shared" si="15"/>
        <v/>
      </c>
      <c r="H117" s="94" t="str">
        <f>IF(B117="","",IFERROR(SUMPRODUCT((MONTH('4. Trading Tracker'!$F$8:$F$703)=A117)*(YEAR('4. Trading Tracker'!$F$8:$F$703)=B117)*('4. Trading Tracker'!$L$8:$L$703)),0))</f>
        <v/>
      </c>
      <c r="I117" s="99"/>
      <c r="J117" s="4"/>
      <c r="K117" s="93"/>
      <c r="L117" s="22"/>
      <c r="M117" s="22"/>
      <c r="N117" s="22"/>
      <c r="O117" s="22"/>
      <c r="P117" s="29" t="str">
        <f t="shared" si="11"/>
        <v/>
      </c>
      <c r="Q117" s="152" t="str">
        <f t="shared" si="16"/>
        <v/>
      </c>
      <c r="R117" s="24"/>
      <c r="S117" s="149" t="str">
        <f>IF(L117="","",L117-SUM($H$9:H117))</f>
        <v/>
      </c>
      <c r="T117" s="86" t="str">
        <f>IF(H117="","",S117/SUM($H$9:H117))</f>
        <v/>
      </c>
      <c r="U117" s="24"/>
      <c r="V117" s="30" t="str">
        <f t="shared" si="12"/>
        <v/>
      </c>
      <c r="W117" s="29" t="str">
        <f>IF(P117="","",((P117-K117)*'1. Data Input'!$C$13)/12)</f>
        <v/>
      </c>
    </row>
    <row r="118" spans="1:23" s="20" customFormat="1">
      <c r="A118" s="25" t="str">
        <f t="shared" si="13"/>
        <v/>
      </c>
      <c r="B118" s="25" t="str">
        <f t="shared" si="14"/>
        <v/>
      </c>
      <c r="C118" s="25" t="str">
        <f>IF(D118="","",'1. Data Input'!$C$5+('3. Monthly Balance Sheet'!B118-'1. Data Input'!$C$4))</f>
        <v/>
      </c>
      <c r="D118" s="97"/>
      <c r="E118" s="93"/>
      <c r="F118" s="22"/>
      <c r="G118" s="29" t="str">
        <f t="shared" si="15"/>
        <v/>
      </c>
      <c r="H118" s="94" t="str">
        <f>IF(B118="","",IFERROR(SUMPRODUCT((MONTH('4. Trading Tracker'!$F$8:$F$703)=A118)*(YEAR('4. Trading Tracker'!$F$8:$F$703)=B118)*('4. Trading Tracker'!$L$8:$L$703)),0))</f>
        <v/>
      </c>
      <c r="I118" s="99"/>
      <c r="J118" s="4"/>
      <c r="K118" s="93"/>
      <c r="L118" s="22"/>
      <c r="M118" s="22"/>
      <c r="N118" s="22"/>
      <c r="O118" s="22"/>
      <c r="P118" s="29" t="str">
        <f t="shared" si="11"/>
        <v/>
      </c>
      <c r="Q118" s="152" t="str">
        <f t="shared" si="16"/>
        <v/>
      </c>
      <c r="R118" s="24"/>
      <c r="S118" s="149" t="str">
        <f>IF(L118="","",L118-SUM($H$9:H118))</f>
        <v/>
      </c>
      <c r="T118" s="86" t="str">
        <f>IF(H118="","",S118/SUM($H$9:H118))</f>
        <v/>
      </c>
      <c r="U118" s="24"/>
      <c r="V118" s="30" t="str">
        <f t="shared" si="12"/>
        <v/>
      </c>
      <c r="W118" s="29" t="str">
        <f>IF(P118="","",((P118-K118)*'1. Data Input'!$C$13)/12)</f>
        <v/>
      </c>
    </row>
    <row r="119" spans="1:23" s="20" customFormat="1">
      <c r="A119" s="25" t="str">
        <f t="shared" si="13"/>
        <v/>
      </c>
      <c r="B119" s="25" t="str">
        <f t="shared" si="14"/>
        <v/>
      </c>
      <c r="C119" s="25" t="str">
        <f>IF(D119="","",'1. Data Input'!$C$5+('3. Monthly Balance Sheet'!B119-'1. Data Input'!$C$4))</f>
        <v/>
      </c>
      <c r="D119" s="97"/>
      <c r="E119" s="93"/>
      <c r="F119" s="22"/>
      <c r="G119" s="29" t="str">
        <f t="shared" si="15"/>
        <v/>
      </c>
      <c r="H119" s="94" t="str">
        <f>IF(B119="","",IFERROR(SUMPRODUCT((MONTH('4. Trading Tracker'!$F$8:$F$703)=A119)*(YEAR('4. Trading Tracker'!$F$8:$F$703)=B119)*('4. Trading Tracker'!$L$8:$L$703)),0))</f>
        <v/>
      </c>
      <c r="I119" s="99"/>
      <c r="J119" s="4"/>
      <c r="K119" s="93"/>
      <c r="L119" s="22"/>
      <c r="M119" s="22"/>
      <c r="N119" s="22"/>
      <c r="O119" s="22"/>
      <c r="P119" s="29" t="str">
        <f t="shared" si="11"/>
        <v/>
      </c>
      <c r="Q119" s="152" t="str">
        <f t="shared" si="16"/>
        <v/>
      </c>
      <c r="R119" s="24"/>
      <c r="S119" s="149" t="str">
        <f>IF(L119="","",L119-SUM($H$9:H119))</f>
        <v/>
      </c>
      <c r="T119" s="86" t="str">
        <f>IF(H119="","",S119/SUM($H$9:H119))</f>
        <v/>
      </c>
      <c r="U119" s="24"/>
      <c r="V119" s="30" t="str">
        <f t="shared" si="12"/>
        <v/>
      </c>
      <c r="W119" s="29" t="str">
        <f>IF(P119="","",((P119-K119)*'1. Data Input'!$C$13)/12)</f>
        <v/>
      </c>
    </row>
    <row r="120" spans="1:23" s="20" customFormat="1">
      <c r="A120" s="25" t="str">
        <f t="shared" si="13"/>
        <v/>
      </c>
      <c r="B120" s="25" t="str">
        <f t="shared" si="14"/>
        <v/>
      </c>
      <c r="C120" s="25" t="str">
        <f>IF(D120="","",'1. Data Input'!$C$5+('3. Monthly Balance Sheet'!B120-'1. Data Input'!$C$4))</f>
        <v/>
      </c>
      <c r="D120" s="97"/>
      <c r="E120" s="93"/>
      <c r="F120" s="22"/>
      <c r="G120" s="29" t="str">
        <f t="shared" si="15"/>
        <v/>
      </c>
      <c r="H120" s="94" t="str">
        <f>IF(B120="","",IFERROR(SUMPRODUCT((MONTH('4. Trading Tracker'!$F$8:$F$703)=A120)*(YEAR('4. Trading Tracker'!$F$8:$F$703)=B120)*('4. Trading Tracker'!$L$8:$L$703)),0))</f>
        <v/>
      </c>
      <c r="I120" s="99"/>
      <c r="J120" s="4"/>
      <c r="K120" s="93"/>
      <c r="L120" s="22"/>
      <c r="M120" s="22"/>
      <c r="N120" s="22"/>
      <c r="O120" s="22"/>
      <c r="P120" s="29" t="str">
        <f t="shared" si="11"/>
        <v/>
      </c>
      <c r="Q120" s="152" t="str">
        <f t="shared" si="16"/>
        <v/>
      </c>
      <c r="R120" s="24"/>
      <c r="S120" s="149" t="str">
        <f>IF(L120="","",L120-SUM($H$9:H120))</f>
        <v/>
      </c>
      <c r="T120" s="86" t="str">
        <f>IF(H120="","",S120/SUM($H$9:H120))</f>
        <v/>
      </c>
      <c r="U120" s="24"/>
      <c r="V120" s="30" t="str">
        <f t="shared" si="12"/>
        <v/>
      </c>
      <c r="W120" s="29" t="str">
        <f>IF(P120="","",((P120-K120)*'1. Data Input'!$C$13)/12)</f>
        <v/>
      </c>
    </row>
    <row r="121" spans="1:23" s="20" customFormat="1">
      <c r="A121" s="25" t="str">
        <f t="shared" si="13"/>
        <v/>
      </c>
      <c r="B121" s="25" t="str">
        <f t="shared" si="14"/>
        <v/>
      </c>
      <c r="C121" s="25" t="str">
        <f>IF(D121="","",'1. Data Input'!$C$5+('3. Monthly Balance Sheet'!B121-'1. Data Input'!$C$4))</f>
        <v/>
      </c>
      <c r="D121" s="97"/>
      <c r="E121" s="93"/>
      <c r="F121" s="22"/>
      <c r="G121" s="29" t="str">
        <f t="shared" si="15"/>
        <v/>
      </c>
      <c r="H121" s="94" t="str">
        <f>IF(B121="","",IFERROR(SUMPRODUCT((MONTH('4. Trading Tracker'!$F$8:$F$703)=A121)*(YEAR('4. Trading Tracker'!$F$8:$F$703)=B121)*('4. Trading Tracker'!$L$8:$L$703)),0))</f>
        <v/>
      </c>
      <c r="I121" s="99"/>
      <c r="J121" s="4"/>
      <c r="K121" s="93"/>
      <c r="L121" s="22"/>
      <c r="M121" s="22"/>
      <c r="N121" s="22"/>
      <c r="O121" s="22"/>
      <c r="P121" s="29" t="str">
        <f t="shared" si="11"/>
        <v/>
      </c>
      <c r="Q121" s="152" t="str">
        <f t="shared" si="16"/>
        <v/>
      </c>
      <c r="R121" s="24"/>
      <c r="S121" s="149" t="str">
        <f>IF(L121="","",L121-SUM($H$9:H121))</f>
        <v/>
      </c>
      <c r="T121" s="86" t="str">
        <f>IF(H121="","",S121/SUM($H$9:H121))</f>
        <v/>
      </c>
      <c r="U121" s="24"/>
      <c r="V121" s="30" t="str">
        <f t="shared" si="12"/>
        <v/>
      </c>
      <c r="W121" s="29" t="str">
        <f>IF(P121="","",((P121-K121)*'1. Data Input'!$C$13)/12)</f>
        <v/>
      </c>
    </row>
    <row r="122" spans="1:23" s="20" customFormat="1">
      <c r="A122" s="25" t="str">
        <f t="shared" si="13"/>
        <v/>
      </c>
      <c r="B122" s="25" t="str">
        <f t="shared" si="14"/>
        <v/>
      </c>
      <c r="C122" s="25" t="str">
        <f>IF(D122="","",'1. Data Input'!$C$5+('3. Monthly Balance Sheet'!B122-'1. Data Input'!$C$4))</f>
        <v/>
      </c>
      <c r="D122" s="97"/>
      <c r="E122" s="93"/>
      <c r="F122" s="22"/>
      <c r="G122" s="29" t="str">
        <f t="shared" si="15"/>
        <v/>
      </c>
      <c r="H122" s="94" t="str">
        <f>IF(B122="","",IFERROR(SUMPRODUCT((MONTH('4. Trading Tracker'!$F$8:$F$703)=A122)*(YEAR('4. Trading Tracker'!$F$8:$F$703)=B122)*('4. Trading Tracker'!$L$8:$L$703)),0))</f>
        <v/>
      </c>
      <c r="I122" s="99"/>
      <c r="J122" s="4"/>
      <c r="K122" s="93"/>
      <c r="L122" s="22"/>
      <c r="M122" s="22"/>
      <c r="N122" s="22"/>
      <c r="O122" s="22"/>
      <c r="P122" s="29" t="str">
        <f t="shared" si="11"/>
        <v/>
      </c>
      <c r="Q122" s="152" t="str">
        <f t="shared" si="16"/>
        <v/>
      </c>
      <c r="R122" s="24"/>
      <c r="S122" s="149" t="str">
        <f>IF(L122="","",L122-SUM($H$9:H122))</f>
        <v/>
      </c>
      <c r="T122" s="86" t="str">
        <f>IF(H122="","",S122/SUM($H$9:H122))</f>
        <v/>
      </c>
      <c r="U122" s="24"/>
      <c r="V122" s="30" t="str">
        <f t="shared" si="12"/>
        <v/>
      </c>
      <c r="W122" s="29" t="str">
        <f>IF(P122="","",((P122-K122)*'1. Data Input'!$C$13)/12)</f>
        <v/>
      </c>
    </row>
    <row r="123" spans="1:23" s="20" customFormat="1">
      <c r="A123" s="25" t="str">
        <f t="shared" si="13"/>
        <v/>
      </c>
      <c r="B123" s="25" t="str">
        <f t="shared" si="14"/>
        <v/>
      </c>
      <c r="C123" s="25" t="str">
        <f>IF(D123="","",'1. Data Input'!$C$5+('3. Monthly Balance Sheet'!B123-'1. Data Input'!$C$4))</f>
        <v/>
      </c>
      <c r="D123" s="97"/>
      <c r="E123" s="93"/>
      <c r="F123" s="22"/>
      <c r="G123" s="29" t="str">
        <f t="shared" si="15"/>
        <v/>
      </c>
      <c r="H123" s="94" t="str">
        <f>IF(B123="","",IFERROR(SUMPRODUCT((MONTH('4. Trading Tracker'!$F$8:$F$703)=A123)*(YEAR('4. Trading Tracker'!$F$8:$F$703)=B123)*('4. Trading Tracker'!$L$8:$L$703)),0))</f>
        <v/>
      </c>
      <c r="I123" s="99"/>
      <c r="J123" s="4"/>
      <c r="K123" s="93"/>
      <c r="L123" s="22"/>
      <c r="M123" s="22"/>
      <c r="N123" s="22"/>
      <c r="O123" s="22"/>
      <c r="P123" s="29" t="str">
        <f t="shared" si="11"/>
        <v/>
      </c>
      <c r="Q123" s="152" t="str">
        <f t="shared" si="16"/>
        <v/>
      </c>
      <c r="R123" s="24"/>
      <c r="S123" s="149" t="str">
        <f>IF(L123="","",L123-SUM($H$9:H123))</f>
        <v/>
      </c>
      <c r="T123" s="86" t="str">
        <f>IF(H123="","",S123/SUM($H$9:H123))</f>
        <v/>
      </c>
      <c r="U123" s="24"/>
      <c r="V123" s="30" t="str">
        <f t="shared" si="12"/>
        <v/>
      </c>
      <c r="W123" s="29" t="str">
        <f>IF(P123="","",((P123-K123)*'1. Data Input'!$C$13)/12)</f>
        <v/>
      </c>
    </row>
    <row r="124" spans="1:23" s="20" customFormat="1">
      <c r="A124" s="25" t="str">
        <f t="shared" si="13"/>
        <v/>
      </c>
      <c r="B124" s="25" t="str">
        <f t="shared" si="14"/>
        <v/>
      </c>
      <c r="C124" s="25" t="str">
        <f>IF(D124="","",'1. Data Input'!$C$5+('3. Monthly Balance Sheet'!B124-'1. Data Input'!$C$4))</f>
        <v/>
      </c>
      <c r="D124" s="97"/>
      <c r="E124" s="93"/>
      <c r="F124" s="22"/>
      <c r="G124" s="29" t="str">
        <f t="shared" si="15"/>
        <v/>
      </c>
      <c r="H124" s="94" t="str">
        <f>IF(B124="","",IFERROR(SUMPRODUCT((MONTH('4. Trading Tracker'!$F$8:$F$703)=A124)*(YEAR('4. Trading Tracker'!$F$8:$F$703)=B124)*('4. Trading Tracker'!$L$8:$L$703)),0))</f>
        <v/>
      </c>
      <c r="I124" s="99"/>
      <c r="J124" s="4"/>
      <c r="K124" s="93"/>
      <c r="L124" s="22"/>
      <c r="M124" s="22"/>
      <c r="N124" s="22"/>
      <c r="O124" s="22"/>
      <c r="P124" s="29" t="str">
        <f t="shared" si="11"/>
        <v/>
      </c>
      <c r="Q124" s="152" t="str">
        <f t="shared" si="16"/>
        <v/>
      </c>
      <c r="R124" s="24"/>
      <c r="S124" s="149" t="str">
        <f>IF(L124="","",L124-SUM($H$9:H124))</f>
        <v/>
      </c>
      <c r="T124" s="86" t="str">
        <f>IF(H124="","",S124/SUM($H$9:H124))</f>
        <v/>
      </c>
      <c r="U124" s="24"/>
      <c r="V124" s="30" t="str">
        <f t="shared" si="12"/>
        <v/>
      </c>
      <c r="W124" s="29" t="str">
        <f>IF(P124="","",((P124-K124)*'1. Data Input'!$C$13)/12)</f>
        <v/>
      </c>
    </row>
    <row r="125" spans="1:23" s="20" customFormat="1">
      <c r="A125" s="25" t="str">
        <f t="shared" si="13"/>
        <v/>
      </c>
      <c r="B125" s="25" t="str">
        <f t="shared" si="14"/>
        <v/>
      </c>
      <c r="C125" s="25" t="str">
        <f>IF(D125="","",'1. Data Input'!$C$5+('3. Monthly Balance Sheet'!B125-'1. Data Input'!$C$4))</f>
        <v/>
      </c>
      <c r="D125" s="97"/>
      <c r="E125" s="93"/>
      <c r="F125" s="22"/>
      <c r="G125" s="29" t="str">
        <f t="shared" si="15"/>
        <v/>
      </c>
      <c r="H125" s="94" t="str">
        <f>IF(B125="","",IFERROR(SUMPRODUCT((MONTH('4. Trading Tracker'!$F$8:$F$703)=A125)*(YEAR('4. Trading Tracker'!$F$8:$F$703)=B125)*('4. Trading Tracker'!$L$8:$L$703)),0))</f>
        <v/>
      </c>
      <c r="I125" s="99"/>
      <c r="J125" s="4"/>
      <c r="K125" s="93"/>
      <c r="L125" s="22"/>
      <c r="M125" s="22"/>
      <c r="N125" s="22"/>
      <c r="O125" s="22"/>
      <c r="P125" s="29" t="str">
        <f t="shared" si="11"/>
        <v/>
      </c>
      <c r="Q125" s="152" t="str">
        <f t="shared" si="16"/>
        <v/>
      </c>
      <c r="R125" s="24"/>
      <c r="S125" s="149" t="str">
        <f>IF(L125="","",L125-SUM($H$9:H125))</f>
        <v/>
      </c>
      <c r="T125" s="86" t="str">
        <f>IF(H125="","",S125/SUM($H$9:H125))</f>
        <v/>
      </c>
      <c r="U125" s="24"/>
      <c r="V125" s="30" t="str">
        <f t="shared" si="12"/>
        <v/>
      </c>
      <c r="W125" s="29" t="str">
        <f>IF(P125="","",((P125-K125)*'1. Data Input'!$C$13)/12)</f>
        <v/>
      </c>
    </row>
    <row r="126" spans="1:23" s="20" customFormat="1">
      <c r="A126" s="25" t="str">
        <f t="shared" si="13"/>
        <v/>
      </c>
      <c r="B126" s="25" t="str">
        <f t="shared" si="14"/>
        <v/>
      </c>
      <c r="C126" s="25" t="str">
        <f>IF(D126="","",'1. Data Input'!$C$5+('3. Monthly Balance Sheet'!B126-'1. Data Input'!$C$4))</f>
        <v/>
      </c>
      <c r="D126" s="97"/>
      <c r="E126" s="93"/>
      <c r="F126" s="22"/>
      <c r="G126" s="29" t="str">
        <f t="shared" si="15"/>
        <v/>
      </c>
      <c r="H126" s="94" t="str">
        <f>IF(B126="","",IFERROR(SUMPRODUCT((MONTH('4. Trading Tracker'!$F$8:$F$703)=A126)*(YEAR('4. Trading Tracker'!$F$8:$F$703)=B126)*('4. Trading Tracker'!$L$8:$L$703)),0))</f>
        <v/>
      </c>
      <c r="I126" s="99"/>
      <c r="J126" s="4"/>
      <c r="K126" s="93"/>
      <c r="L126" s="22"/>
      <c r="M126" s="22"/>
      <c r="N126" s="22"/>
      <c r="O126" s="22"/>
      <c r="P126" s="29" t="str">
        <f t="shared" si="11"/>
        <v/>
      </c>
      <c r="Q126" s="152" t="str">
        <f t="shared" si="16"/>
        <v/>
      </c>
      <c r="R126" s="24"/>
      <c r="S126" s="149" t="str">
        <f>IF(L126="","",L126-SUM($H$9:H126))</f>
        <v/>
      </c>
      <c r="T126" s="86" t="str">
        <f>IF(H126="","",S126/SUM($H$9:H126))</f>
        <v/>
      </c>
      <c r="U126" s="24"/>
      <c r="V126" s="30" t="str">
        <f t="shared" si="12"/>
        <v/>
      </c>
      <c r="W126" s="29" t="str">
        <f>IF(P126="","",((P126-K126)*'1. Data Input'!$C$13)/12)</f>
        <v/>
      </c>
    </row>
    <row r="127" spans="1:23" s="20" customFormat="1">
      <c r="A127" s="25" t="str">
        <f t="shared" si="13"/>
        <v/>
      </c>
      <c r="B127" s="25" t="str">
        <f t="shared" si="14"/>
        <v/>
      </c>
      <c r="C127" s="25" t="str">
        <f>IF(D127="","",'1. Data Input'!$C$5+('3. Monthly Balance Sheet'!B127-'1. Data Input'!$C$4))</f>
        <v/>
      </c>
      <c r="D127" s="97"/>
      <c r="E127" s="93"/>
      <c r="F127" s="22"/>
      <c r="G127" s="29" t="str">
        <f t="shared" si="15"/>
        <v/>
      </c>
      <c r="H127" s="94" t="str">
        <f>IF(B127="","",IFERROR(SUMPRODUCT((MONTH('4. Trading Tracker'!$F$8:$F$703)=A127)*(YEAR('4. Trading Tracker'!$F$8:$F$703)=B127)*('4. Trading Tracker'!$L$8:$L$703)),0))</f>
        <v/>
      </c>
      <c r="I127" s="99"/>
      <c r="J127" s="4"/>
      <c r="K127" s="93"/>
      <c r="L127" s="22"/>
      <c r="M127" s="22"/>
      <c r="N127" s="22"/>
      <c r="O127" s="22"/>
      <c r="P127" s="29" t="str">
        <f t="shared" si="11"/>
        <v/>
      </c>
      <c r="Q127" s="152" t="str">
        <f t="shared" si="16"/>
        <v/>
      </c>
      <c r="R127" s="24"/>
      <c r="S127" s="149" t="str">
        <f>IF(L127="","",L127-SUM($H$9:H127))</f>
        <v/>
      </c>
      <c r="T127" s="86" t="str">
        <f>IF(H127="","",S127/SUM($H$9:H127))</f>
        <v/>
      </c>
      <c r="U127" s="24"/>
      <c r="V127" s="30" t="str">
        <f t="shared" si="12"/>
        <v/>
      </c>
      <c r="W127" s="29" t="str">
        <f>IF(P127="","",((P127-K127)*'1. Data Input'!$C$13)/12)</f>
        <v/>
      </c>
    </row>
    <row r="128" spans="1:23" s="20" customFormat="1">
      <c r="A128" s="25" t="str">
        <f t="shared" si="13"/>
        <v/>
      </c>
      <c r="B128" s="25" t="str">
        <f t="shared" si="14"/>
        <v/>
      </c>
      <c r="C128" s="25" t="str">
        <f>IF(D128="","",'1. Data Input'!$C$5+('3. Monthly Balance Sheet'!B128-'1. Data Input'!$C$4))</f>
        <v/>
      </c>
      <c r="D128" s="97"/>
      <c r="E128" s="93"/>
      <c r="F128" s="22"/>
      <c r="G128" s="29" t="str">
        <f t="shared" si="15"/>
        <v/>
      </c>
      <c r="H128" s="94" t="str">
        <f>IF(B128="","",IFERROR(SUMPRODUCT((MONTH('4. Trading Tracker'!$F$8:$F$703)=A128)*(YEAR('4. Trading Tracker'!$F$8:$F$703)=B128)*('4. Trading Tracker'!$L$8:$L$703)),0))</f>
        <v/>
      </c>
      <c r="I128" s="99"/>
      <c r="J128" s="4"/>
      <c r="K128" s="93"/>
      <c r="L128" s="22"/>
      <c r="M128" s="22"/>
      <c r="N128" s="22"/>
      <c r="O128" s="22"/>
      <c r="P128" s="29" t="str">
        <f t="shared" si="11"/>
        <v/>
      </c>
      <c r="Q128" s="152" t="str">
        <f t="shared" si="16"/>
        <v/>
      </c>
      <c r="R128" s="24"/>
      <c r="S128" s="149" t="str">
        <f>IF(L128="","",L128-SUM($H$9:H128))</f>
        <v/>
      </c>
      <c r="T128" s="86" t="str">
        <f>IF(H128="","",S128/SUM($H$9:H128))</f>
        <v/>
      </c>
      <c r="U128" s="24"/>
      <c r="V128" s="30" t="str">
        <f t="shared" si="12"/>
        <v/>
      </c>
      <c r="W128" s="29" t="str">
        <f>IF(P128="","",((P128-K128)*'1. Data Input'!$C$13)/12)</f>
        <v/>
      </c>
    </row>
    <row r="129" spans="1:23" s="20" customFormat="1">
      <c r="A129" s="25" t="str">
        <f t="shared" si="13"/>
        <v/>
      </c>
      <c r="B129" s="25" t="str">
        <f t="shared" si="14"/>
        <v/>
      </c>
      <c r="C129" s="25" t="str">
        <f>IF(D129="","",'1. Data Input'!$C$5+('3. Monthly Balance Sheet'!B129-'1. Data Input'!$C$4))</f>
        <v/>
      </c>
      <c r="D129" s="97"/>
      <c r="E129" s="93"/>
      <c r="F129" s="22"/>
      <c r="G129" s="29" t="str">
        <f t="shared" si="15"/>
        <v/>
      </c>
      <c r="H129" s="94" t="str">
        <f>IF(B129="","",IFERROR(SUMPRODUCT((MONTH('4. Trading Tracker'!$F$8:$F$703)=A129)*(YEAR('4. Trading Tracker'!$F$8:$F$703)=B129)*('4. Trading Tracker'!$L$8:$L$703)),0))</f>
        <v/>
      </c>
      <c r="I129" s="99"/>
      <c r="J129" s="4"/>
      <c r="K129" s="93"/>
      <c r="L129" s="22"/>
      <c r="M129" s="22"/>
      <c r="N129" s="22"/>
      <c r="O129" s="22"/>
      <c r="P129" s="29" t="str">
        <f t="shared" si="11"/>
        <v/>
      </c>
      <c r="Q129" s="152" t="str">
        <f t="shared" si="16"/>
        <v/>
      </c>
      <c r="R129" s="24"/>
      <c r="S129" s="149" t="str">
        <f>IF(L129="","",L129-SUM($H$9:H129))</f>
        <v/>
      </c>
      <c r="T129" s="86" t="str">
        <f>IF(H129="","",S129/SUM($H$9:H129))</f>
        <v/>
      </c>
      <c r="U129" s="24"/>
      <c r="V129" s="30" t="str">
        <f t="shared" si="12"/>
        <v/>
      </c>
      <c r="W129" s="29" t="str">
        <f>IF(P129="","",((P129-K129)*'1. Data Input'!$C$13)/12)</f>
        <v/>
      </c>
    </row>
    <row r="130" spans="1:23" s="20" customFormat="1">
      <c r="A130" s="25" t="str">
        <f t="shared" si="13"/>
        <v/>
      </c>
      <c r="B130" s="25" t="str">
        <f t="shared" si="14"/>
        <v/>
      </c>
      <c r="C130" s="25" t="str">
        <f>IF(D130="","",'1. Data Input'!$C$5+('3. Monthly Balance Sheet'!B130-'1. Data Input'!$C$4))</f>
        <v/>
      </c>
      <c r="D130" s="97"/>
      <c r="E130" s="93"/>
      <c r="F130" s="22"/>
      <c r="G130" s="29" t="str">
        <f t="shared" si="15"/>
        <v/>
      </c>
      <c r="H130" s="94" t="str">
        <f>IF(B130="","",IFERROR(SUMPRODUCT((MONTH('4. Trading Tracker'!$F$8:$F$703)=A130)*(YEAR('4. Trading Tracker'!$F$8:$F$703)=B130)*('4. Trading Tracker'!$L$8:$L$703)),0))</f>
        <v/>
      </c>
      <c r="I130" s="99"/>
      <c r="J130" s="4"/>
      <c r="K130" s="93"/>
      <c r="L130" s="22"/>
      <c r="M130" s="22"/>
      <c r="N130" s="22"/>
      <c r="O130" s="22"/>
      <c r="P130" s="29" t="str">
        <f t="shared" si="11"/>
        <v/>
      </c>
      <c r="Q130" s="152" t="str">
        <f t="shared" si="16"/>
        <v/>
      </c>
      <c r="R130" s="24"/>
      <c r="S130" s="149" t="str">
        <f>IF(L130="","",L130-SUM($H$9:H130))</f>
        <v/>
      </c>
      <c r="T130" s="86" t="str">
        <f>IF(H130="","",S130/SUM($H$9:H130))</f>
        <v/>
      </c>
      <c r="U130" s="24"/>
      <c r="V130" s="30" t="str">
        <f t="shared" si="12"/>
        <v/>
      </c>
      <c r="W130" s="29" t="str">
        <f>IF(P130="","",((P130-K130)*'1. Data Input'!$C$13)/12)</f>
        <v/>
      </c>
    </row>
    <row r="131" spans="1:23" s="20" customFormat="1">
      <c r="A131" s="25" t="str">
        <f t="shared" si="13"/>
        <v/>
      </c>
      <c r="B131" s="25" t="str">
        <f t="shared" si="14"/>
        <v/>
      </c>
      <c r="C131" s="25" t="str">
        <f>IF(D131="","",'1. Data Input'!$C$5+('3. Monthly Balance Sheet'!B131-'1. Data Input'!$C$4))</f>
        <v/>
      </c>
      <c r="D131" s="97"/>
      <c r="E131" s="93"/>
      <c r="F131" s="22"/>
      <c r="G131" s="29" t="str">
        <f t="shared" si="15"/>
        <v/>
      </c>
      <c r="H131" s="94" t="str">
        <f>IF(B131="","",IFERROR(SUMPRODUCT((MONTH('4. Trading Tracker'!$F$8:$F$703)=A131)*(YEAR('4. Trading Tracker'!$F$8:$F$703)=B131)*('4. Trading Tracker'!$L$8:$L$703)),0))</f>
        <v/>
      </c>
      <c r="I131" s="99"/>
      <c r="J131" s="4"/>
      <c r="K131" s="93"/>
      <c r="L131" s="22"/>
      <c r="M131" s="22"/>
      <c r="N131" s="22"/>
      <c r="O131" s="22"/>
      <c r="P131" s="29" t="str">
        <f t="shared" si="11"/>
        <v/>
      </c>
      <c r="Q131" s="152" t="str">
        <f t="shared" si="16"/>
        <v/>
      </c>
      <c r="R131" s="24"/>
      <c r="S131" s="149" t="str">
        <f>IF(L131="","",L131-SUM($H$9:H131))</f>
        <v/>
      </c>
      <c r="T131" s="86" t="str">
        <f>IF(H131="","",S131/SUM($H$9:H131))</f>
        <v/>
      </c>
      <c r="U131" s="24"/>
      <c r="V131" s="30" t="str">
        <f t="shared" si="12"/>
        <v/>
      </c>
      <c r="W131" s="29" t="str">
        <f>IF(P131="","",((P131-K131)*'1. Data Input'!$C$13)/12)</f>
        <v/>
      </c>
    </row>
    <row r="132" spans="1:23" s="20" customFormat="1">
      <c r="A132" s="25" t="str">
        <f t="shared" si="13"/>
        <v/>
      </c>
      <c r="B132" s="25" t="str">
        <f t="shared" si="14"/>
        <v/>
      </c>
      <c r="C132" s="25" t="str">
        <f>IF(D132="","",'1. Data Input'!$C$5+('3. Monthly Balance Sheet'!B132-'1. Data Input'!$C$4))</f>
        <v/>
      </c>
      <c r="D132" s="97"/>
      <c r="E132" s="93"/>
      <c r="F132" s="22"/>
      <c r="G132" s="29" t="str">
        <f t="shared" si="15"/>
        <v/>
      </c>
      <c r="H132" s="94" t="str">
        <f>IF(B132="","",IFERROR(SUMPRODUCT((MONTH('4. Trading Tracker'!$F$8:$F$703)=A132)*(YEAR('4. Trading Tracker'!$F$8:$F$703)=B132)*('4. Trading Tracker'!$L$8:$L$703)),0))</f>
        <v/>
      </c>
      <c r="I132" s="99"/>
      <c r="J132" s="4"/>
      <c r="K132" s="93"/>
      <c r="L132" s="22"/>
      <c r="M132" s="22"/>
      <c r="N132" s="22"/>
      <c r="O132" s="22"/>
      <c r="P132" s="29" t="str">
        <f t="shared" si="11"/>
        <v/>
      </c>
      <c r="Q132" s="152" t="str">
        <f t="shared" si="16"/>
        <v/>
      </c>
      <c r="R132" s="24"/>
      <c r="S132" s="149" t="str">
        <f>IF(L132="","",L132-SUM($H$9:H132))</f>
        <v/>
      </c>
      <c r="T132" s="86" t="str">
        <f>IF(H132="","",S132/SUM($H$9:H132))</f>
        <v/>
      </c>
      <c r="U132" s="24"/>
      <c r="V132" s="30" t="str">
        <f t="shared" si="12"/>
        <v/>
      </c>
      <c r="W132" s="29" t="str">
        <f>IF(P132="","",((P132-K132)*'1. Data Input'!$C$13)/12)</f>
        <v/>
      </c>
    </row>
    <row r="133" spans="1:23" s="20" customFormat="1">
      <c r="A133" s="25" t="str">
        <f t="shared" si="13"/>
        <v/>
      </c>
      <c r="B133" s="25" t="str">
        <f t="shared" si="14"/>
        <v/>
      </c>
      <c r="C133" s="25" t="str">
        <f>IF(D133="","",'1. Data Input'!$C$5+('3. Monthly Balance Sheet'!B133-'1. Data Input'!$C$4))</f>
        <v/>
      </c>
      <c r="D133" s="97"/>
      <c r="E133" s="93"/>
      <c r="F133" s="22"/>
      <c r="G133" s="29" t="str">
        <f t="shared" si="15"/>
        <v/>
      </c>
      <c r="H133" s="94" t="str">
        <f>IF(B133="","",IFERROR(SUMPRODUCT((MONTH('4. Trading Tracker'!$F$8:$F$703)=A133)*(YEAR('4. Trading Tracker'!$F$8:$F$703)=B133)*('4. Trading Tracker'!$L$8:$L$703)),0))</f>
        <v/>
      </c>
      <c r="I133" s="99"/>
      <c r="J133" s="4"/>
      <c r="K133" s="93"/>
      <c r="L133" s="22"/>
      <c r="M133" s="22"/>
      <c r="N133" s="22"/>
      <c r="O133" s="22"/>
      <c r="P133" s="29" t="str">
        <f t="shared" si="11"/>
        <v/>
      </c>
      <c r="Q133" s="152" t="str">
        <f t="shared" si="16"/>
        <v/>
      </c>
      <c r="R133" s="24"/>
      <c r="S133" s="149" t="str">
        <f>IF(L133="","",L133-SUM($H$9:H133))</f>
        <v/>
      </c>
      <c r="T133" s="86" t="str">
        <f>IF(H133="","",S133/SUM($H$9:H133))</f>
        <v/>
      </c>
      <c r="U133" s="24"/>
      <c r="V133" s="30" t="str">
        <f t="shared" si="12"/>
        <v/>
      </c>
      <c r="W133" s="29" t="str">
        <f>IF(P133="","",((P133-K133)*'1. Data Input'!$C$13)/12)</f>
        <v/>
      </c>
    </row>
    <row r="134" spans="1:23" s="20" customFormat="1">
      <c r="A134" s="25" t="str">
        <f t="shared" si="13"/>
        <v/>
      </c>
      <c r="B134" s="25" t="str">
        <f t="shared" si="14"/>
        <v/>
      </c>
      <c r="C134" s="25" t="str">
        <f>IF(D134="","",'1. Data Input'!$C$5+('3. Monthly Balance Sheet'!B134-'1. Data Input'!$C$4))</f>
        <v/>
      </c>
      <c r="D134" s="97"/>
      <c r="E134" s="93"/>
      <c r="F134" s="22"/>
      <c r="G134" s="29" t="str">
        <f t="shared" si="15"/>
        <v/>
      </c>
      <c r="H134" s="94" t="str">
        <f>IF(B134="","",IFERROR(SUMPRODUCT((MONTH('4. Trading Tracker'!$F$8:$F$703)=A134)*(YEAR('4. Trading Tracker'!$F$8:$F$703)=B134)*('4. Trading Tracker'!$L$8:$L$703)),0))</f>
        <v/>
      </c>
      <c r="I134" s="99"/>
      <c r="J134" s="4"/>
      <c r="K134" s="93"/>
      <c r="L134" s="22"/>
      <c r="M134" s="22"/>
      <c r="N134" s="22"/>
      <c r="O134" s="22"/>
      <c r="P134" s="29" t="str">
        <f t="shared" si="11"/>
        <v/>
      </c>
      <c r="Q134" s="152" t="str">
        <f t="shared" si="16"/>
        <v/>
      </c>
      <c r="R134" s="24"/>
      <c r="S134" s="149" t="str">
        <f>IF(L134="","",L134-SUM($H$9:H134))</f>
        <v/>
      </c>
      <c r="T134" s="86" t="str">
        <f>IF(H134="","",S134/SUM($H$9:H134))</f>
        <v/>
      </c>
      <c r="U134" s="24"/>
      <c r="V134" s="30" t="str">
        <f t="shared" si="12"/>
        <v/>
      </c>
      <c r="W134" s="29" t="str">
        <f>IF(P134="","",((P134-K134)*'1. Data Input'!$C$13)/12)</f>
        <v/>
      </c>
    </row>
    <row r="135" spans="1:23" s="20" customFormat="1">
      <c r="A135" s="25" t="str">
        <f t="shared" si="13"/>
        <v/>
      </c>
      <c r="B135" s="25" t="str">
        <f t="shared" si="14"/>
        <v/>
      </c>
      <c r="C135" s="25" t="str">
        <f>IF(D135="","",'1. Data Input'!$C$5+('3. Monthly Balance Sheet'!B135-'1. Data Input'!$C$4))</f>
        <v/>
      </c>
      <c r="D135" s="97"/>
      <c r="E135" s="93"/>
      <c r="F135" s="22"/>
      <c r="G135" s="29" t="str">
        <f t="shared" si="15"/>
        <v/>
      </c>
      <c r="H135" s="94" t="str">
        <f>IF(B135="","",IFERROR(SUMPRODUCT((MONTH('4. Trading Tracker'!$F$8:$F$703)=A135)*(YEAR('4. Trading Tracker'!$F$8:$F$703)=B135)*('4. Trading Tracker'!$L$8:$L$703)),0))</f>
        <v/>
      </c>
      <c r="I135" s="99"/>
      <c r="J135" s="4"/>
      <c r="K135" s="93"/>
      <c r="L135" s="22"/>
      <c r="M135" s="22"/>
      <c r="N135" s="22"/>
      <c r="O135" s="22"/>
      <c r="P135" s="29" t="str">
        <f t="shared" si="11"/>
        <v/>
      </c>
      <c r="Q135" s="152" t="str">
        <f t="shared" si="16"/>
        <v/>
      </c>
      <c r="R135" s="24"/>
      <c r="S135" s="149" t="str">
        <f>IF(L135="","",L135-SUM($H$9:H135))</f>
        <v/>
      </c>
      <c r="T135" s="86" t="str">
        <f>IF(H135="","",S135/SUM($H$9:H135))</f>
        <v/>
      </c>
      <c r="U135" s="24"/>
      <c r="V135" s="30" t="str">
        <f t="shared" si="12"/>
        <v/>
      </c>
      <c r="W135" s="29" t="str">
        <f>IF(P135="","",((P135-K135)*'1. Data Input'!$C$13)/12)</f>
        <v/>
      </c>
    </row>
    <row r="136" spans="1:23" s="20" customFormat="1">
      <c r="A136" s="25" t="str">
        <f t="shared" si="13"/>
        <v/>
      </c>
      <c r="B136" s="25" t="str">
        <f t="shared" si="14"/>
        <v/>
      </c>
      <c r="C136" s="25" t="str">
        <f>IF(D136="","",'1. Data Input'!$C$5+('3. Monthly Balance Sheet'!B136-'1. Data Input'!$C$4))</f>
        <v/>
      </c>
      <c r="D136" s="97"/>
      <c r="E136" s="93"/>
      <c r="F136" s="22"/>
      <c r="G136" s="29" t="str">
        <f t="shared" si="15"/>
        <v/>
      </c>
      <c r="H136" s="94" t="str">
        <f>IF(B136="","",IFERROR(SUMPRODUCT((MONTH('4. Trading Tracker'!$F$8:$F$703)=A136)*(YEAR('4. Trading Tracker'!$F$8:$F$703)=B136)*('4. Trading Tracker'!$L$8:$L$703)),0))</f>
        <v/>
      </c>
      <c r="I136" s="99"/>
      <c r="J136" s="4"/>
      <c r="K136" s="93"/>
      <c r="L136" s="22"/>
      <c r="M136" s="22"/>
      <c r="N136" s="22"/>
      <c r="O136" s="22"/>
      <c r="P136" s="29" t="str">
        <f t="shared" si="11"/>
        <v/>
      </c>
      <c r="Q136" s="152" t="str">
        <f t="shared" si="16"/>
        <v/>
      </c>
      <c r="R136" s="24"/>
      <c r="S136" s="149" t="str">
        <f>IF(L136="","",L136-SUM($H$9:H136))</f>
        <v/>
      </c>
      <c r="T136" s="86" t="str">
        <f>IF(H136="","",S136/SUM($H$9:H136))</f>
        <v/>
      </c>
      <c r="U136" s="24"/>
      <c r="V136" s="30" t="str">
        <f t="shared" si="12"/>
        <v/>
      </c>
      <c r="W136" s="29" t="str">
        <f>IF(P136="","",((P136-K136)*'1. Data Input'!$C$13)/12)</f>
        <v/>
      </c>
    </row>
    <row r="137" spans="1:23" s="20" customFormat="1">
      <c r="A137" s="25" t="str">
        <f t="shared" si="13"/>
        <v/>
      </c>
      <c r="B137" s="25" t="str">
        <f t="shared" si="14"/>
        <v/>
      </c>
      <c r="C137" s="25" t="str">
        <f>IF(D137="","",'1. Data Input'!$C$5+('3. Monthly Balance Sheet'!B137-'1. Data Input'!$C$4))</f>
        <v/>
      </c>
      <c r="D137" s="97"/>
      <c r="E137" s="93"/>
      <c r="F137" s="22"/>
      <c r="G137" s="29" t="str">
        <f t="shared" si="15"/>
        <v/>
      </c>
      <c r="H137" s="94" t="str">
        <f>IF(B137="","",IFERROR(SUMPRODUCT((MONTH('4. Trading Tracker'!$F$8:$F$703)=A137)*(YEAR('4. Trading Tracker'!$F$8:$F$703)=B137)*('4. Trading Tracker'!$L$8:$L$703)),0))</f>
        <v/>
      </c>
      <c r="I137" s="99"/>
      <c r="J137" s="4"/>
      <c r="K137" s="93"/>
      <c r="L137" s="22"/>
      <c r="M137" s="22"/>
      <c r="N137" s="22"/>
      <c r="O137" s="22"/>
      <c r="P137" s="29" t="str">
        <f t="shared" ref="P137:P200" si="17">IF(D137="","",SUM(K137:O137))</f>
        <v/>
      </c>
      <c r="Q137" s="152" t="str">
        <f t="shared" si="16"/>
        <v/>
      </c>
      <c r="R137" s="24"/>
      <c r="S137" s="149" t="str">
        <f>IF(L137="","",L137-SUM($H$9:H137))</f>
        <v/>
      </c>
      <c r="T137" s="86" t="str">
        <f>IF(H137="","",S137/SUM($H$9:H137))</f>
        <v/>
      </c>
      <c r="U137" s="24"/>
      <c r="V137" s="30" t="str">
        <f t="shared" ref="V137:V200" si="18">IFERROR((G137)/E137,"")</f>
        <v/>
      </c>
      <c r="W137" s="29" t="str">
        <f>IF(P137="","",((P137-K137)*'1. Data Input'!$C$13)/12)</f>
        <v/>
      </c>
    </row>
    <row r="138" spans="1:23" s="20" customFormat="1">
      <c r="A138" s="25" t="str">
        <f t="shared" ref="A138:A201" si="19">IF(D138="","",MONTH(D138))</f>
        <v/>
      </c>
      <c r="B138" s="25" t="str">
        <f t="shared" ref="B138:B201" si="20">IF(YEAR(D138)=1900,"",YEAR(D138))</f>
        <v/>
      </c>
      <c r="C138" s="25" t="str">
        <f>IF(D138="","",'1. Data Input'!$C$5+('3. Monthly Balance Sheet'!B138-'1. Data Input'!$C$4))</f>
        <v/>
      </c>
      <c r="D138" s="97"/>
      <c r="E138" s="93"/>
      <c r="F138" s="22"/>
      <c r="G138" s="29" t="str">
        <f t="shared" ref="G138:G201" si="21">IF(E138="","",E138-F138)</f>
        <v/>
      </c>
      <c r="H138" s="94" t="str">
        <f>IF(B138="","",IFERROR(SUMPRODUCT((MONTH('4. Trading Tracker'!$F$8:$F$703)=A138)*(YEAR('4. Trading Tracker'!$F$8:$F$703)=B138)*('4. Trading Tracker'!$L$8:$L$703)),0))</f>
        <v/>
      </c>
      <c r="I138" s="99"/>
      <c r="J138" s="4"/>
      <c r="K138" s="93"/>
      <c r="L138" s="22"/>
      <c r="M138" s="22"/>
      <c r="N138" s="22"/>
      <c r="O138" s="22"/>
      <c r="P138" s="29" t="str">
        <f t="shared" si="17"/>
        <v/>
      </c>
      <c r="Q138" s="152" t="str">
        <f t="shared" ref="Q138:Q201" si="22">IF(P138=0,"",IFERROR(((P138/P137)-1),""))</f>
        <v/>
      </c>
      <c r="R138" s="24"/>
      <c r="S138" s="149" t="str">
        <f>IF(L138="","",L138-SUM($H$9:H138))</f>
        <v/>
      </c>
      <c r="T138" s="86" t="str">
        <f>IF(H138="","",S138/SUM($H$9:H138))</f>
        <v/>
      </c>
      <c r="U138" s="24"/>
      <c r="V138" s="30" t="str">
        <f t="shared" si="18"/>
        <v/>
      </c>
      <c r="W138" s="29" t="str">
        <f>IF(P138="","",((P138-K138)*'1. Data Input'!$C$13)/12)</f>
        <v/>
      </c>
    </row>
    <row r="139" spans="1:23" s="20" customFormat="1">
      <c r="A139" s="25" t="str">
        <f t="shared" si="19"/>
        <v/>
      </c>
      <c r="B139" s="25" t="str">
        <f t="shared" si="20"/>
        <v/>
      </c>
      <c r="C139" s="25" t="str">
        <f>IF(D139="","",'1. Data Input'!$C$5+('3. Monthly Balance Sheet'!B139-'1. Data Input'!$C$4))</f>
        <v/>
      </c>
      <c r="D139" s="97"/>
      <c r="E139" s="93"/>
      <c r="F139" s="22"/>
      <c r="G139" s="29" t="str">
        <f t="shared" si="21"/>
        <v/>
      </c>
      <c r="H139" s="94" t="str">
        <f>IF(B139="","",IFERROR(SUMPRODUCT((MONTH('4. Trading Tracker'!$F$8:$F$703)=A139)*(YEAR('4. Trading Tracker'!$F$8:$F$703)=B139)*('4. Trading Tracker'!$L$8:$L$703)),0))</f>
        <v/>
      </c>
      <c r="I139" s="99"/>
      <c r="J139" s="4"/>
      <c r="K139" s="93"/>
      <c r="L139" s="22"/>
      <c r="M139" s="22"/>
      <c r="N139" s="22"/>
      <c r="O139" s="22"/>
      <c r="P139" s="29" t="str">
        <f t="shared" si="17"/>
        <v/>
      </c>
      <c r="Q139" s="152" t="str">
        <f t="shared" si="22"/>
        <v/>
      </c>
      <c r="R139" s="24"/>
      <c r="S139" s="149" t="str">
        <f>IF(L139="","",L139-SUM($H$9:H139))</f>
        <v/>
      </c>
      <c r="T139" s="86" t="str">
        <f>IF(H139="","",S139/SUM($H$9:H139))</f>
        <v/>
      </c>
      <c r="U139" s="24"/>
      <c r="V139" s="30" t="str">
        <f t="shared" si="18"/>
        <v/>
      </c>
      <c r="W139" s="29" t="str">
        <f>IF(P139="","",((P139-K139)*'1. Data Input'!$C$13)/12)</f>
        <v/>
      </c>
    </row>
    <row r="140" spans="1:23" s="20" customFormat="1">
      <c r="A140" s="25" t="str">
        <f t="shared" si="19"/>
        <v/>
      </c>
      <c r="B140" s="25" t="str">
        <f t="shared" si="20"/>
        <v/>
      </c>
      <c r="C140" s="25" t="str">
        <f>IF(D140="","",'1. Data Input'!$C$5+('3. Monthly Balance Sheet'!B140-'1. Data Input'!$C$4))</f>
        <v/>
      </c>
      <c r="D140" s="97"/>
      <c r="E140" s="93"/>
      <c r="F140" s="22"/>
      <c r="G140" s="29" t="str">
        <f t="shared" si="21"/>
        <v/>
      </c>
      <c r="H140" s="94" t="str">
        <f>IF(B140="","",IFERROR(SUMPRODUCT((MONTH('4. Trading Tracker'!$F$8:$F$703)=A140)*(YEAR('4. Trading Tracker'!$F$8:$F$703)=B140)*('4. Trading Tracker'!$L$8:$L$703)),0))</f>
        <v/>
      </c>
      <c r="I140" s="99"/>
      <c r="J140" s="4"/>
      <c r="K140" s="93"/>
      <c r="L140" s="22"/>
      <c r="M140" s="22"/>
      <c r="N140" s="22"/>
      <c r="O140" s="22"/>
      <c r="P140" s="29" t="str">
        <f t="shared" si="17"/>
        <v/>
      </c>
      <c r="Q140" s="152" t="str">
        <f t="shared" si="22"/>
        <v/>
      </c>
      <c r="R140" s="24"/>
      <c r="S140" s="149" t="str">
        <f>IF(L140="","",L140-SUM($H$9:H140))</f>
        <v/>
      </c>
      <c r="T140" s="86" t="str">
        <f>IF(H140="","",S140/SUM($H$9:H140))</f>
        <v/>
      </c>
      <c r="U140" s="24"/>
      <c r="V140" s="30" t="str">
        <f t="shared" si="18"/>
        <v/>
      </c>
      <c r="W140" s="29" t="str">
        <f>IF(P140="","",((P140-K140)*'1. Data Input'!$C$13)/12)</f>
        <v/>
      </c>
    </row>
    <row r="141" spans="1:23" s="20" customFormat="1">
      <c r="A141" s="25" t="str">
        <f t="shared" si="19"/>
        <v/>
      </c>
      <c r="B141" s="25" t="str">
        <f t="shared" si="20"/>
        <v/>
      </c>
      <c r="C141" s="25" t="str">
        <f>IF(D141="","",'1. Data Input'!$C$5+('3. Monthly Balance Sheet'!B141-'1. Data Input'!$C$4))</f>
        <v/>
      </c>
      <c r="D141" s="97"/>
      <c r="E141" s="93"/>
      <c r="F141" s="22"/>
      <c r="G141" s="29" t="str">
        <f t="shared" si="21"/>
        <v/>
      </c>
      <c r="H141" s="94" t="str">
        <f>IF(B141="","",IFERROR(SUMPRODUCT((MONTH('4. Trading Tracker'!$F$8:$F$703)=A141)*(YEAR('4. Trading Tracker'!$F$8:$F$703)=B141)*('4. Trading Tracker'!$L$8:$L$703)),0))</f>
        <v/>
      </c>
      <c r="I141" s="99"/>
      <c r="J141" s="4"/>
      <c r="K141" s="93"/>
      <c r="L141" s="22"/>
      <c r="M141" s="22"/>
      <c r="N141" s="22"/>
      <c r="O141" s="22"/>
      <c r="P141" s="29" t="str">
        <f t="shared" si="17"/>
        <v/>
      </c>
      <c r="Q141" s="152" t="str">
        <f t="shared" si="22"/>
        <v/>
      </c>
      <c r="R141" s="24"/>
      <c r="S141" s="149" t="str">
        <f>IF(L141="","",L141-SUM($H$9:H141))</f>
        <v/>
      </c>
      <c r="T141" s="86" t="str">
        <f>IF(H141="","",S141/SUM($H$9:H141))</f>
        <v/>
      </c>
      <c r="U141" s="24"/>
      <c r="V141" s="30" t="str">
        <f t="shared" si="18"/>
        <v/>
      </c>
      <c r="W141" s="29" t="str">
        <f>IF(P141="","",((P141-K141)*'1. Data Input'!$C$13)/12)</f>
        <v/>
      </c>
    </row>
    <row r="142" spans="1:23" s="20" customFormat="1">
      <c r="A142" s="25" t="str">
        <f t="shared" si="19"/>
        <v/>
      </c>
      <c r="B142" s="25" t="str">
        <f t="shared" si="20"/>
        <v/>
      </c>
      <c r="C142" s="25" t="str">
        <f>IF(D142="","",'1. Data Input'!$C$5+('3. Monthly Balance Sheet'!B142-'1. Data Input'!$C$4))</f>
        <v/>
      </c>
      <c r="D142" s="97"/>
      <c r="E142" s="93"/>
      <c r="F142" s="22"/>
      <c r="G142" s="29" t="str">
        <f t="shared" si="21"/>
        <v/>
      </c>
      <c r="H142" s="94" t="str">
        <f>IF(B142="","",IFERROR(SUMPRODUCT((MONTH('4. Trading Tracker'!$F$8:$F$703)=A142)*(YEAR('4. Trading Tracker'!$F$8:$F$703)=B142)*('4. Trading Tracker'!$L$8:$L$703)),0))</f>
        <v/>
      </c>
      <c r="I142" s="99"/>
      <c r="J142" s="4"/>
      <c r="K142" s="93"/>
      <c r="L142" s="22"/>
      <c r="M142" s="22"/>
      <c r="N142" s="22"/>
      <c r="O142" s="22"/>
      <c r="P142" s="29" t="str">
        <f t="shared" si="17"/>
        <v/>
      </c>
      <c r="Q142" s="152" t="str">
        <f t="shared" si="22"/>
        <v/>
      </c>
      <c r="R142" s="24"/>
      <c r="S142" s="149" t="str">
        <f>IF(L142="","",L142-SUM($H$9:H142))</f>
        <v/>
      </c>
      <c r="T142" s="86" t="str">
        <f>IF(H142="","",S142/SUM($H$9:H142))</f>
        <v/>
      </c>
      <c r="U142" s="24"/>
      <c r="V142" s="30" t="str">
        <f t="shared" si="18"/>
        <v/>
      </c>
      <c r="W142" s="29" t="str">
        <f>IF(P142="","",((P142-K142)*'1. Data Input'!$C$13)/12)</f>
        <v/>
      </c>
    </row>
    <row r="143" spans="1:23" s="20" customFormat="1">
      <c r="A143" s="25" t="str">
        <f t="shared" si="19"/>
        <v/>
      </c>
      <c r="B143" s="25" t="str">
        <f t="shared" si="20"/>
        <v/>
      </c>
      <c r="C143" s="25" t="str">
        <f>IF(D143="","",'1. Data Input'!$C$5+('3. Monthly Balance Sheet'!B143-'1. Data Input'!$C$4))</f>
        <v/>
      </c>
      <c r="D143" s="97"/>
      <c r="E143" s="93"/>
      <c r="F143" s="22"/>
      <c r="G143" s="29" t="str">
        <f t="shared" si="21"/>
        <v/>
      </c>
      <c r="H143" s="94" t="str">
        <f>IF(B143="","",IFERROR(SUMPRODUCT((MONTH('4. Trading Tracker'!$F$8:$F$703)=A143)*(YEAR('4. Trading Tracker'!$F$8:$F$703)=B143)*('4. Trading Tracker'!$L$8:$L$703)),0))</f>
        <v/>
      </c>
      <c r="I143" s="99"/>
      <c r="J143" s="4"/>
      <c r="K143" s="93"/>
      <c r="L143" s="22"/>
      <c r="M143" s="22"/>
      <c r="N143" s="22"/>
      <c r="O143" s="22"/>
      <c r="P143" s="29" t="str">
        <f t="shared" si="17"/>
        <v/>
      </c>
      <c r="Q143" s="152" t="str">
        <f t="shared" si="22"/>
        <v/>
      </c>
      <c r="R143" s="24"/>
      <c r="S143" s="149" t="str">
        <f>IF(L143="","",L143-SUM($H$9:H143))</f>
        <v/>
      </c>
      <c r="T143" s="86" t="str">
        <f>IF(H143="","",S143/SUM($H$9:H143))</f>
        <v/>
      </c>
      <c r="U143" s="24"/>
      <c r="V143" s="30" t="str">
        <f t="shared" si="18"/>
        <v/>
      </c>
      <c r="W143" s="29" t="str">
        <f>IF(P143="","",((P143-K143)*'1. Data Input'!$C$13)/12)</f>
        <v/>
      </c>
    </row>
    <row r="144" spans="1:23" s="20" customFormat="1">
      <c r="A144" s="25" t="str">
        <f t="shared" si="19"/>
        <v/>
      </c>
      <c r="B144" s="25" t="str">
        <f t="shared" si="20"/>
        <v/>
      </c>
      <c r="C144" s="25" t="str">
        <f>IF(D144="","",'1. Data Input'!$C$5+('3. Monthly Balance Sheet'!B144-'1. Data Input'!$C$4))</f>
        <v/>
      </c>
      <c r="D144" s="97"/>
      <c r="E144" s="93"/>
      <c r="F144" s="22"/>
      <c r="G144" s="29" t="str">
        <f t="shared" si="21"/>
        <v/>
      </c>
      <c r="H144" s="94" t="str">
        <f>IF(B144="","",IFERROR(SUMPRODUCT((MONTH('4. Trading Tracker'!$F$8:$F$703)=A144)*(YEAR('4. Trading Tracker'!$F$8:$F$703)=B144)*('4. Trading Tracker'!$L$8:$L$703)),0))</f>
        <v/>
      </c>
      <c r="I144" s="99"/>
      <c r="J144" s="4"/>
      <c r="K144" s="93"/>
      <c r="L144" s="22"/>
      <c r="M144" s="22"/>
      <c r="N144" s="22"/>
      <c r="O144" s="22"/>
      <c r="P144" s="29" t="str">
        <f t="shared" si="17"/>
        <v/>
      </c>
      <c r="Q144" s="152" t="str">
        <f t="shared" si="22"/>
        <v/>
      </c>
      <c r="R144" s="24"/>
      <c r="S144" s="149" t="str">
        <f>IF(L144="","",L144-SUM($H$9:H144))</f>
        <v/>
      </c>
      <c r="T144" s="86" t="str">
        <f>IF(H144="","",S144/SUM($H$9:H144))</f>
        <v/>
      </c>
      <c r="U144" s="24"/>
      <c r="V144" s="30" t="str">
        <f t="shared" si="18"/>
        <v/>
      </c>
      <c r="W144" s="29" t="str">
        <f>IF(P144="","",((P144-K144)*'1. Data Input'!$C$13)/12)</f>
        <v/>
      </c>
    </row>
    <row r="145" spans="1:23" s="20" customFormat="1">
      <c r="A145" s="25" t="str">
        <f t="shared" si="19"/>
        <v/>
      </c>
      <c r="B145" s="25" t="str">
        <f t="shared" si="20"/>
        <v/>
      </c>
      <c r="C145" s="25" t="str">
        <f>IF(D145="","",'1. Data Input'!$C$5+('3. Monthly Balance Sheet'!B145-'1. Data Input'!$C$4))</f>
        <v/>
      </c>
      <c r="D145" s="97"/>
      <c r="E145" s="93"/>
      <c r="F145" s="22"/>
      <c r="G145" s="29" t="str">
        <f t="shared" si="21"/>
        <v/>
      </c>
      <c r="H145" s="94" t="str">
        <f>IF(B145="","",IFERROR(SUMPRODUCT((MONTH('4. Trading Tracker'!$F$8:$F$703)=A145)*(YEAR('4. Trading Tracker'!$F$8:$F$703)=B145)*('4. Trading Tracker'!$L$8:$L$703)),0))</f>
        <v/>
      </c>
      <c r="I145" s="99"/>
      <c r="J145" s="4"/>
      <c r="K145" s="93"/>
      <c r="L145" s="22"/>
      <c r="M145" s="22"/>
      <c r="N145" s="22"/>
      <c r="O145" s="22"/>
      <c r="P145" s="29" t="str">
        <f t="shared" si="17"/>
        <v/>
      </c>
      <c r="Q145" s="152" t="str">
        <f t="shared" si="22"/>
        <v/>
      </c>
      <c r="R145" s="24"/>
      <c r="S145" s="149" t="str">
        <f>IF(L145="","",L145-SUM($H$9:H145))</f>
        <v/>
      </c>
      <c r="T145" s="86" t="str">
        <f>IF(H145="","",S145/SUM($H$9:H145))</f>
        <v/>
      </c>
      <c r="U145" s="24"/>
      <c r="V145" s="30" t="str">
        <f t="shared" si="18"/>
        <v/>
      </c>
      <c r="W145" s="29" t="str">
        <f>IF(P145="","",((P145-K145)*'1. Data Input'!$C$13)/12)</f>
        <v/>
      </c>
    </row>
    <row r="146" spans="1:23" s="20" customFormat="1">
      <c r="A146" s="25" t="str">
        <f t="shared" si="19"/>
        <v/>
      </c>
      <c r="B146" s="25" t="str">
        <f t="shared" si="20"/>
        <v/>
      </c>
      <c r="C146" s="25" t="str">
        <f>IF(D146="","",'1. Data Input'!$C$5+('3. Monthly Balance Sheet'!B146-'1. Data Input'!$C$4))</f>
        <v/>
      </c>
      <c r="D146" s="97"/>
      <c r="E146" s="93"/>
      <c r="F146" s="22"/>
      <c r="G146" s="29" t="str">
        <f t="shared" si="21"/>
        <v/>
      </c>
      <c r="H146" s="94" t="str">
        <f>IF(B146="","",IFERROR(SUMPRODUCT((MONTH('4. Trading Tracker'!$F$8:$F$703)=A146)*(YEAR('4. Trading Tracker'!$F$8:$F$703)=B146)*('4. Trading Tracker'!$L$8:$L$703)),0))</f>
        <v/>
      </c>
      <c r="I146" s="99"/>
      <c r="J146" s="4"/>
      <c r="K146" s="93"/>
      <c r="L146" s="22"/>
      <c r="M146" s="22"/>
      <c r="N146" s="22"/>
      <c r="O146" s="22"/>
      <c r="P146" s="29" t="str">
        <f t="shared" si="17"/>
        <v/>
      </c>
      <c r="Q146" s="152" t="str">
        <f t="shared" si="22"/>
        <v/>
      </c>
      <c r="R146" s="24"/>
      <c r="S146" s="149" t="str">
        <f>IF(L146="","",L146-SUM($H$9:H146))</f>
        <v/>
      </c>
      <c r="T146" s="86" t="str">
        <f>IF(H146="","",S146/SUM($H$9:H146))</f>
        <v/>
      </c>
      <c r="U146" s="24"/>
      <c r="V146" s="30" t="str">
        <f t="shared" si="18"/>
        <v/>
      </c>
      <c r="W146" s="29" t="str">
        <f>IF(P146="","",((P146-K146)*'1. Data Input'!$C$13)/12)</f>
        <v/>
      </c>
    </row>
    <row r="147" spans="1:23" s="20" customFormat="1">
      <c r="A147" s="25" t="str">
        <f t="shared" si="19"/>
        <v/>
      </c>
      <c r="B147" s="25" t="str">
        <f t="shared" si="20"/>
        <v/>
      </c>
      <c r="C147" s="25" t="str">
        <f>IF(D147="","",'1. Data Input'!$C$5+('3. Monthly Balance Sheet'!B147-'1. Data Input'!$C$4))</f>
        <v/>
      </c>
      <c r="D147" s="97"/>
      <c r="E147" s="93"/>
      <c r="F147" s="22"/>
      <c r="G147" s="29" t="str">
        <f t="shared" si="21"/>
        <v/>
      </c>
      <c r="H147" s="94" t="str">
        <f>IF(B147="","",IFERROR(SUMPRODUCT((MONTH('4. Trading Tracker'!$F$8:$F$703)=A147)*(YEAR('4. Trading Tracker'!$F$8:$F$703)=B147)*('4. Trading Tracker'!$L$8:$L$703)),0))</f>
        <v/>
      </c>
      <c r="I147" s="99"/>
      <c r="J147" s="4"/>
      <c r="K147" s="93"/>
      <c r="L147" s="22"/>
      <c r="M147" s="22"/>
      <c r="N147" s="22"/>
      <c r="O147" s="22"/>
      <c r="P147" s="29" t="str">
        <f t="shared" si="17"/>
        <v/>
      </c>
      <c r="Q147" s="152" t="str">
        <f t="shared" si="22"/>
        <v/>
      </c>
      <c r="R147" s="24"/>
      <c r="S147" s="149" t="str">
        <f>IF(L147="","",L147-SUM($H$9:H147))</f>
        <v/>
      </c>
      <c r="T147" s="86" t="str">
        <f>IF(H147="","",S147/SUM($H$9:H147))</f>
        <v/>
      </c>
      <c r="U147" s="24"/>
      <c r="V147" s="30" t="str">
        <f t="shared" si="18"/>
        <v/>
      </c>
      <c r="W147" s="29" t="str">
        <f>IF(P147="","",((P147-K147)*'1. Data Input'!$C$13)/12)</f>
        <v/>
      </c>
    </row>
    <row r="148" spans="1:23" s="20" customFormat="1">
      <c r="A148" s="25" t="str">
        <f t="shared" si="19"/>
        <v/>
      </c>
      <c r="B148" s="25" t="str">
        <f t="shared" si="20"/>
        <v/>
      </c>
      <c r="C148" s="25" t="str">
        <f>IF(D148="","",'1. Data Input'!$C$5+('3. Monthly Balance Sheet'!B148-'1. Data Input'!$C$4))</f>
        <v/>
      </c>
      <c r="D148" s="97"/>
      <c r="E148" s="93"/>
      <c r="F148" s="22"/>
      <c r="G148" s="29" t="str">
        <f t="shared" si="21"/>
        <v/>
      </c>
      <c r="H148" s="94" t="str">
        <f>IF(B148="","",IFERROR(SUMPRODUCT((MONTH('4. Trading Tracker'!$F$8:$F$703)=A148)*(YEAR('4. Trading Tracker'!$F$8:$F$703)=B148)*('4. Trading Tracker'!$L$8:$L$703)),0))</f>
        <v/>
      </c>
      <c r="I148" s="99"/>
      <c r="J148" s="4"/>
      <c r="K148" s="93"/>
      <c r="L148" s="22"/>
      <c r="M148" s="22"/>
      <c r="N148" s="22"/>
      <c r="O148" s="22"/>
      <c r="P148" s="29" t="str">
        <f t="shared" si="17"/>
        <v/>
      </c>
      <c r="Q148" s="152" t="str">
        <f t="shared" si="22"/>
        <v/>
      </c>
      <c r="R148" s="24"/>
      <c r="S148" s="149" t="str">
        <f>IF(L148="","",L148-SUM($H$9:H148))</f>
        <v/>
      </c>
      <c r="T148" s="86" t="str">
        <f>IF(H148="","",S148/SUM($H$9:H148))</f>
        <v/>
      </c>
      <c r="U148" s="24"/>
      <c r="V148" s="30" t="str">
        <f t="shared" si="18"/>
        <v/>
      </c>
      <c r="W148" s="29" t="str">
        <f>IF(P148="","",((P148-K148)*'1. Data Input'!$C$13)/12)</f>
        <v/>
      </c>
    </row>
    <row r="149" spans="1:23" s="20" customFormat="1">
      <c r="A149" s="25" t="str">
        <f t="shared" si="19"/>
        <v/>
      </c>
      <c r="B149" s="25" t="str">
        <f t="shared" si="20"/>
        <v/>
      </c>
      <c r="C149" s="25" t="str">
        <f>IF(D149="","",'1. Data Input'!$C$5+('3. Monthly Balance Sheet'!B149-'1. Data Input'!$C$4))</f>
        <v/>
      </c>
      <c r="D149" s="97"/>
      <c r="E149" s="93"/>
      <c r="F149" s="22"/>
      <c r="G149" s="29" t="str">
        <f t="shared" si="21"/>
        <v/>
      </c>
      <c r="H149" s="94" t="str">
        <f>IF(B149="","",IFERROR(SUMPRODUCT((MONTH('4. Trading Tracker'!$F$8:$F$703)=A149)*(YEAR('4. Trading Tracker'!$F$8:$F$703)=B149)*('4. Trading Tracker'!$L$8:$L$703)),0))</f>
        <v/>
      </c>
      <c r="I149" s="99"/>
      <c r="J149" s="4"/>
      <c r="K149" s="93"/>
      <c r="L149" s="22"/>
      <c r="M149" s="22"/>
      <c r="N149" s="22"/>
      <c r="O149" s="22"/>
      <c r="P149" s="29" t="str">
        <f t="shared" si="17"/>
        <v/>
      </c>
      <c r="Q149" s="152" t="str">
        <f t="shared" si="22"/>
        <v/>
      </c>
      <c r="R149" s="24"/>
      <c r="S149" s="149" t="str">
        <f>IF(L149="","",L149-SUM($H$9:H149))</f>
        <v/>
      </c>
      <c r="T149" s="86" t="str">
        <f>IF(H149="","",S149/SUM($H$9:H149))</f>
        <v/>
      </c>
      <c r="U149" s="24"/>
      <c r="V149" s="30" t="str">
        <f t="shared" si="18"/>
        <v/>
      </c>
      <c r="W149" s="29" t="str">
        <f>IF(P149="","",((P149-K149)*'1. Data Input'!$C$13)/12)</f>
        <v/>
      </c>
    </row>
    <row r="150" spans="1:23" s="20" customFormat="1">
      <c r="A150" s="25" t="str">
        <f t="shared" si="19"/>
        <v/>
      </c>
      <c r="B150" s="25" t="str">
        <f t="shared" si="20"/>
        <v/>
      </c>
      <c r="C150" s="25" t="str">
        <f>IF(D150="","",'1. Data Input'!$C$5+('3. Monthly Balance Sheet'!B150-'1. Data Input'!$C$4))</f>
        <v/>
      </c>
      <c r="D150" s="97"/>
      <c r="E150" s="93"/>
      <c r="F150" s="22"/>
      <c r="G150" s="29" t="str">
        <f t="shared" si="21"/>
        <v/>
      </c>
      <c r="H150" s="94" t="str">
        <f>IF(B150="","",IFERROR(SUMPRODUCT((MONTH('4. Trading Tracker'!$F$8:$F$703)=A150)*(YEAR('4. Trading Tracker'!$F$8:$F$703)=B150)*('4. Trading Tracker'!$L$8:$L$703)),0))</f>
        <v/>
      </c>
      <c r="I150" s="99"/>
      <c r="J150" s="4"/>
      <c r="K150" s="93"/>
      <c r="L150" s="22"/>
      <c r="M150" s="22"/>
      <c r="N150" s="22"/>
      <c r="O150" s="22"/>
      <c r="P150" s="29" t="str">
        <f t="shared" si="17"/>
        <v/>
      </c>
      <c r="Q150" s="152" t="str">
        <f t="shared" si="22"/>
        <v/>
      </c>
      <c r="R150" s="24"/>
      <c r="S150" s="149" t="str">
        <f>IF(L150="","",L150-SUM($H$9:H150))</f>
        <v/>
      </c>
      <c r="T150" s="86" t="str">
        <f>IF(H150="","",S150/SUM($H$9:H150))</f>
        <v/>
      </c>
      <c r="U150" s="24"/>
      <c r="V150" s="30" t="str">
        <f t="shared" si="18"/>
        <v/>
      </c>
      <c r="W150" s="29" t="str">
        <f>IF(P150="","",((P150-K150)*'1. Data Input'!$C$13)/12)</f>
        <v/>
      </c>
    </row>
    <row r="151" spans="1:23" s="20" customFormat="1">
      <c r="A151" s="25" t="str">
        <f t="shared" si="19"/>
        <v/>
      </c>
      <c r="B151" s="25" t="str">
        <f t="shared" si="20"/>
        <v/>
      </c>
      <c r="C151" s="25" t="str">
        <f>IF(D151="","",'1. Data Input'!$C$5+('3. Monthly Balance Sheet'!B151-'1. Data Input'!$C$4))</f>
        <v/>
      </c>
      <c r="D151" s="97"/>
      <c r="E151" s="93"/>
      <c r="F151" s="22"/>
      <c r="G151" s="29" t="str">
        <f t="shared" si="21"/>
        <v/>
      </c>
      <c r="H151" s="94" t="str">
        <f>IF(B151="","",IFERROR(SUMPRODUCT((MONTH('4. Trading Tracker'!$F$8:$F$703)=A151)*(YEAR('4. Trading Tracker'!$F$8:$F$703)=B151)*('4. Trading Tracker'!$L$8:$L$703)),0))</f>
        <v/>
      </c>
      <c r="I151" s="99"/>
      <c r="J151" s="4"/>
      <c r="K151" s="93"/>
      <c r="L151" s="22"/>
      <c r="M151" s="22"/>
      <c r="N151" s="22"/>
      <c r="O151" s="22"/>
      <c r="P151" s="29" t="str">
        <f t="shared" si="17"/>
        <v/>
      </c>
      <c r="Q151" s="152" t="str">
        <f t="shared" si="22"/>
        <v/>
      </c>
      <c r="R151" s="24"/>
      <c r="S151" s="149" t="str">
        <f>IF(L151="","",L151-SUM($H$9:H151))</f>
        <v/>
      </c>
      <c r="T151" s="86" t="str">
        <f>IF(H151="","",S151/SUM($H$9:H151))</f>
        <v/>
      </c>
      <c r="U151" s="24"/>
      <c r="V151" s="30" t="str">
        <f t="shared" si="18"/>
        <v/>
      </c>
      <c r="W151" s="29" t="str">
        <f>IF(P151="","",((P151-K151)*'1. Data Input'!$C$13)/12)</f>
        <v/>
      </c>
    </row>
    <row r="152" spans="1:23" s="20" customFormat="1">
      <c r="A152" s="25" t="str">
        <f t="shared" si="19"/>
        <v/>
      </c>
      <c r="B152" s="25" t="str">
        <f t="shared" si="20"/>
        <v/>
      </c>
      <c r="C152" s="25" t="str">
        <f>IF(D152="","",'1. Data Input'!$C$5+('3. Monthly Balance Sheet'!B152-'1. Data Input'!$C$4))</f>
        <v/>
      </c>
      <c r="D152" s="97"/>
      <c r="E152" s="93"/>
      <c r="F152" s="22"/>
      <c r="G152" s="29" t="str">
        <f t="shared" si="21"/>
        <v/>
      </c>
      <c r="H152" s="94" t="str">
        <f>IF(B152="","",IFERROR(SUMPRODUCT((MONTH('4. Trading Tracker'!$F$8:$F$703)=A152)*(YEAR('4. Trading Tracker'!$F$8:$F$703)=B152)*('4. Trading Tracker'!$L$8:$L$703)),0))</f>
        <v/>
      </c>
      <c r="I152" s="99"/>
      <c r="J152" s="4"/>
      <c r="K152" s="93"/>
      <c r="L152" s="22"/>
      <c r="M152" s="22"/>
      <c r="N152" s="22"/>
      <c r="O152" s="22"/>
      <c r="P152" s="29" t="str">
        <f t="shared" si="17"/>
        <v/>
      </c>
      <c r="Q152" s="152" t="str">
        <f t="shared" si="22"/>
        <v/>
      </c>
      <c r="R152" s="24"/>
      <c r="S152" s="149" t="str">
        <f>IF(L152="","",L152-SUM($H$9:H152))</f>
        <v/>
      </c>
      <c r="T152" s="86" t="str">
        <f>IF(H152="","",S152/SUM($H$9:H152))</f>
        <v/>
      </c>
      <c r="U152" s="24"/>
      <c r="V152" s="30" t="str">
        <f t="shared" si="18"/>
        <v/>
      </c>
      <c r="W152" s="29" t="str">
        <f>IF(P152="","",((P152-K152)*'1. Data Input'!$C$13)/12)</f>
        <v/>
      </c>
    </row>
    <row r="153" spans="1:23" s="20" customFormat="1">
      <c r="A153" s="25" t="str">
        <f t="shared" si="19"/>
        <v/>
      </c>
      <c r="B153" s="25" t="str">
        <f t="shared" si="20"/>
        <v/>
      </c>
      <c r="C153" s="25" t="str">
        <f>IF(D153="","",'1. Data Input'!$C$5+('3. Monthly Balance Sheet'!B153-'1. Data Input'!$C$4))</f>
        <v/>
      </c>
      <c r="D153" s="97"/>
      <c r="E153" s="93"/>
      <c r="F153" s="22"/>
      <c r="G153" s="29" t="str">
        <f t="shared" si="21"/>
        <v/>
      </c>
      <c r="H153" s="94" t="str">
        <f>IF(B153="","",IFERROR(SUMPRODUCT((MONTH('4. Trading Tracker'!$F$8:$F$703)=A153)*(YEAR('4. Trading Tracker'!$F$8:$F$703)=B153)*('4. Trading Tracker'!$L$8:$L$703)),0))</f>
        <v/>
      </c>
      <c r="I153" s="99"/>
      <c r="J153" s="4"/>
      <c r="K153" s="93"/>
      <c r="L153" s="22"/>
      <c r="M153" s="22"/>
      <c r="N153" s="22"/>
      <c r="O153" s="22"/>
      <c r="P153" s="29" t="str">
        <f t="shared" si="17"/>
        <v/>
      </c>
      <c r="Q153" s="152" t="str">
        <f t="shared" si="22"/>
        <v/>
      </c>
      <c r="R153" s="24"/>
      <c r="S153" s="149" t="str">
        <f>IF(L153="","",L153-SUM($H$9:H153))</f>
        <v/>
      </c>
      <c r="T153" s="86" t="str">
        <f>IF(H153="","",S153/SUM($H$9:H153))</f>
        <v/>
      </c>
      <c r="U153" s="24"/>
      <c r="V153" s="30" t="str">
        <f t="shared" si="18"/>
        <v/>
      </c>
      <c r="W153" s="29" t="str">
        <f>IF(P153="","",((P153-K153)*'1. Data Input'!$C$13)/12)</f>
        <v/>
      </c>
    </row>
    <row r="154" spans="1:23" s="20" customFormat="1">
      <c r="A154" s="25" t="str">
        <f t="shared" si="19"/>
        <v/>
      </c>
      <c r="B154" s="25" t="str">
        <f t="shared" si="20"/>
        <v/>
      </c>
      <c r="C154" s="25" t="str">
        <f>IF(D154="","",'1. Data Input'!$C$5+('3. Monthly Balance Sheet'!B154-'1. Data Input'!$C$4))</f>
        <v/>
      </c>
      <c r="D154" s="97"/>
      <c r="E154" s="93"/>
      <c r="F154" s="22"/>
      <c r="G154" s="29" t="str">
        <f t="shared" si="21"/>
        <v/>
      </c>
      <c r="H154" s="94" t="str">
        <f>IF(B154="","",IFERROR(SUMPRODUCT((MONTH('4. Trading Tracker'!$F$8:$F$703)=A154)*(YEAR('4. Trading Tracker'!$F$8:$F$703)=B154)*('4. Trading Tracker'!$L$8:$L$703)),0))</f>
        <v/>
      </c>
      <c r="I154" s="99"/>
      <c r="J154" s="4"/>
      <c r="K154" s="93"/>
      <c r="L154" s="22"/>
      <c r="M154" s="22"/>
      <c r="N154" s="22"/>
      <c r="O154" s="22"/>
      <c r="P154" s="29" t="str">
        <f t="shared" si="17"/>
        <v/>
      </c>
      <c r="Q154" s="152" t="str">
        <f t="shared" si="22"/>
        <v/>
      </c>
      <c r="R154" s="24"/>
      <c r="S154" s="149" t="str">
        <f>IF(L154="","",L154-SUM($H$9:H154))</f>
        <v/>
      </c>
      <c r="T154" s="86" t="str">
        <f>IF(H154="","",S154/SUM($H$9:H154))</f>
        <v/>
      </c>
      <c r="U154" s="24"/>
      <c r="V154" s="30" t="str">
        <f t="shared" si="18"/>
        <v/>
      </c>
      <c r="W154" s="29" t="str">
        <f>IF(P154="","",((P154-K154)*'1. Data Input'!$C$13)/12)</f>
        <v/>
      </c>
    </row>
    <row r="155" spans="1:23" s="20" customFormat="1">
      <c r="A155" s="25" t="str">
        <f t="shared" si="19"/>
        <v/>
      </c>
      <c r="B155" s="25" t="str">
        <f t="shared" si="20"/>
        <v/>
      </c>
      <c r="C155" s="25" t="str">
        <f>IF(D155="","",'1. Data Input'!$C$5+('3. Monthly Balance Sheet'!B155-'1. Data Input'!$C$4))</f>
        <v/>
      </c>
      <c r="D155" s="97"/>
      <c r="E155" s="93"/>
      <c r="F155" s="22"/>
      <c r="G155" s="29" t="str">
        <f t="shared" si="21"/>
        <v/>
      </c>
      <c r="H155" s="94" t="str">
        <f>IF(B155="","",IFERROR(SUMPRODUCT((MONTH('4. Trading Tracker'!$F$8:$F$703)=A155)*(YEAR('4. Trading Tracker'!$F$8:$F$703)=B155)*('4. Trading Tracker'!$L$8:$L$703)),0))</f>
        <v/>
      </c>
      <c r="I155" s="99"/>
      <c r="J155" s="4"/>
      <c r="K155" s="93"/>
      <c r="L155" s="22"/>
      <c r="M155" s="22"/>
      <c r="N155" s="22"/>
      <c r="O155" s="22"/>
      <c r="P155" s="29" t="str">
        <f t="shared" si="17"/>
        <v/>
      </c>
      <c r="Q155" s="152" t="str">
        <f t="shared" si="22"/>
        <v/>
      </c>
      <c r="R155" s="24"/>
      <c r="S155" s="149" t="str">
        <f>IF(L155="","",L155-SUM($H$9:H155))</f>
        <v/>
      </c>
      <c r="T155" s="86" t="str">
        <f>IF(H155="","",S155/SUM($H$9:H155))</f>
        <v/>
      </c>
      <c r="U155" s="24"/>
      <c r="V155" s="30" t="str">
        <f t="shared" si="18"/>
        <v/>
      </c>
      <c r="W155" s="29" t="str">
        <f>IF(P155="","",((P155-K155)*'1. Data Input'!$C$13)/12)</f>
        <v/>
      </c>
    </row>
    <row r="156" spans="1:23" s="20" customFormat="1">
      <c r="A156" s="25" t="str">
        <f t="shared" si="19"/>
        <v/>
      </c>
      <c r="B156" s="25" t="str">
        <f t="shared" si="20"/>
        <v/>
      </c>
      <c r="C156" s="25" t="str">
        <f>IF(D156="","",'1. Data Input'!$C$5+('3. Monthly Balance Sheet'!B156-'1. Data Input'!$C$4))</f>
        <v/>
      </c>
      <c r="D156" s="97"/>
      <c r="E156" s="93"/>
      <c r="F156" s="22"/>
      <c r="G156" s="29" t="str">
        <f t="shared" si="21"/>
        <v/>
      </c>
      <c r="H156" s="94" t="str">
        <f>IF(B156="","",IFERROR(SUMPRODUCT((MONTH('4. Trading Tracker'!$F$8:$F$703)=A156)*(YEAR('4. Trading Tracker'!$F$8:$F$703)=B156)*('4. Trading Tracker'!$L$8:$L$703)),0))</f>
        <v/>
      </c>
      <c r="I156" s="99"/>
      <c r="J156" s="4"/>
      <c r="K156" s="93"/>
      <c r="L156" s="22"/>
      <c r="M156" s="22"/>
      <c r="N156" s="22"/>
      <c r="O156" s="22"/>
      <c r="P156" s="29" t="str">
        <f t="shared" si="17"/>
        <v/>
      </c>
      <c r="Q156" s="152" t="str">
        <f t="shared" si="22"/>
        <v/>
      </c>
      <c r="R156" s="24"/>
      <c r="S156" s="149" t="str">
        <f>IF(L156="","",L156-SUM($H$9:H156))</f>
        <v/>
      </c>
      <c r="T156" s="86" t="str">
        <f>IF(H156="","",S156/SUM($H$9:H156))</f>
        <v/>
      </c>
      <c r="U156" s="24"/>
      <c r="V156" s="30" t="str">
        <f t="shared" si="18"/>
        <v/>
      </c>
      <c r="W156" s="29" t="str">
        <f>IF(P156="","",((P156-K156)*'1. Data Input'!$C$13)/12)</f>
        <v/>
      </c>
    </row>
    <row r="157" spans="1:23" s="20" customFormat="1">
      <c r="A157" s="25" t="str">
        <f t="shared" si="19"/>
        <v/>
      </c>
      <c r="B157" s="25" t="str">
        <f t="shared" si="20"/>
        <v/>
      </c>
      <c r="C157" s="25" t="str">
        <f>IF(D157="","",'1. Data Input'!$C$5+('3. Monthly Balance Sheet'!B157-'1. Data Input'!$C$4))</f>
        <v/>
      </c>
      <c r="D157" s="97"/>
      <c r="E157" s="93"/>
      <c r="F157" s="22"/>
      <c r="G157" s="29" t="str">
        <f t="shared" si="21"/>
        <v/>
      </c>
      <c r="H157" s="94" t="str">
        <f>IF(B157="","",IFERROR(SUMPRODUCT((MONTH('4. Trading Tracker'!$F$8:$F$703)=A157)*(YEAR('4. Trading Tracker'!$F$8:$F$703)=B157)*('4. Trading Tracker'!$L$8:$L$703)),0))</f>
        <v/>
      </c>
      <c r="I157" s="99"/>
      <c r="J157" s="4"/>
      <c r="K157" s="93"/>
      <c r="L157" s="22"/>
      <c r="M157" s="22"/>
      <c r="N157" s="22"/>
      <c r="O157" s="22"/>
      <c r="P157" s="29" t="str">
        <f t="shared" si="17"/>
        <v/>
      </c>
      <c r="Q157" s="152" t="str">
        <f t="shared" si="22"/>
        <v/>
      </c>
      <c r="R157" s="24"/>
      <c r="S157" s="149" t="str">
        <f>IF(L157="","",L157-SUM($H$9:H157))</f>
        <v/>
      </c>
      <c r="T157" s="86" t="str">
        <f>IF(H157="","",S157/SUM($H$9:H157))</f>
        <v/>
      </c>
      <c r="U157" s="24"/>
      <c r="V157" s="30" t="str">
        <f t="shared" si="18"/>
        <v/>
      </c>
      <c r="W157" s="29" t="str">
        <f>IF(P157="","",((P157-K157)*'1. Data Input'!$C$13)/12)</f>
        <v/>
      </c>
    </row>
    <row r="158" spans="1:23" s="20" customFormat="1">
      <c r="A158" s="25" t="str">
        <f t="shared" si="19"/>
        <v/>
      </c>
      <c r="B158" s="25" t="str">
        <f t="shared" si="20"/>
        <v/>
      </c>
      <c r="C158" s="25" t="str">
        <f>IF(D158="","",'1. Data Input'!$C$5+('3. Monthly Balance Sheet'!B158-'1. Data Input'!$C$4))</f>
        <v/>
      </c>
      <c r="D158" s="97"/>
      <c r="E158" s="93"/>
      <c r="F158" s="22"/>
      <c r="G158" s="29" t="str">
        <f t="shared" si="21"/>
        <v/>
      </c>
      <c r="H158" s="94" t="str">
        <f>IF(B158="","",IFERROR(SUMPRODUCT((MONTH('4. Trading Tracker'!$F$8:$F$703)=A158)*(YEAR('4. Trading Tracker'!$F$8:$F$703)=B158)*('4. Trading Tracker'!$L$8:$L$703)),0))</f>
        <v/>
      </c>
      <c r="I158" s="99"/>
      <c r="J158" s="4"/>
      <c r="K158" s="93"/>
      <c r="L158" s="22"/>
      <c r="M158" s="22"/>
      <c r="N158" s="22"/>
      <c r="O158" s="22"/>
      <c r="P158" s="29" t="str">
        <f t="shared" si="17"/>
        <v/>
      </c>
      <c r="Q158" s="152" t="str">
        <f t="shared" si="22"/>
        <v/>
      </c>
      <c r="R158" s="24"/>
      <c r="S158" s="149" t="str">
        <f>IF(L158="","",L158-SUM($H$9:H158))</f>
        <v/>
      </c>
      <c r="T158" s="86" t="str">
        <f>IF(H158="","",S158/SUM($H$9:H158))</f>
        <v/>
      </c>
      <c r="U158" s="24"/>
      <c r="V158" s="30" t="str">
        <f t="shared" si="18"/>
        <v/>
      </c>
      <c r="W158" s="29" t="str">
        <f>IF(P158="","",((P158-K158)*'1. Data Input'!$C$13)/12)</f>
        <v/>
      </c>
    </row>
    <row r="159" spans="1:23" s="20" customFormat="1">
      <c r="A159" s="25" t="str">
        <f t="shared" si="19"/>
        <v/>
      </c>
      <c r="B159" s="25" t="str">
        <f t="shared" si="20"/>
        <v/>
      </c>
      <c r="C159" s="25" t="str">
        <f>IF(D159="","",'1. Data Input'!$C$5+('3. Monthly Balance Sheet'!B159-'1. Data Input'!$C$4))</f>
        <v/>
      </c>
      <c r="D159" s="97"/>
      <c r="E159" s="93"/>
      <c r="F159" s="22"/>
      <c r="G159" s="29" t="str">
        <f t="shared" si="21"/>
        <v/>
      </c>
      <c r="H159" s="94" t="str">
        <f>IF(B159="","",IFERROR(SUMPRODUCT((MONTH('4. Trading Tracker'!$F$8:$F$703)=A159)*(YEAR('4. Trading Tracker'!$F$8:$F$703)=B159)*('4. Trading Tracker'!$L$8:$L$703)),0))</f>
        <v/>
      </c>
      <c r="I159" s="99"/>
      <c r="J159" s="4"/>
      <c r="K159" s="93"/>
      <c r="L159" s="22"/>
      <c r="M159" s="22"/>
      <c r="N159" s="22"/>
      <c r="O159" s="22"/>
      <c r="P159" s="29" t="str">
        <f t="shared" si="17"/>
        <v/>
      </c>
      <c r="Q159" s="152" t="str">
        <f t="shared" si="22"/>
        <v/>
      </c>
      <c r="R159" s="24"/>
      <c r="S159" s="149" t="str">
        <f>IF(L159="","",L159-SUM($H$9:H159))</f>
        <v/>
      </c>
      <c r="T159" s="86" t="str">
        <f>IF(H159="","",S159/SUM($H$9:H159))</f>
        <v/>
      </c>
      <c r="U159" s="24"/>
      <c r="V159" s="30" t="str">
        <f t="shared" si="18"/>
        <v/>
      </c>
      <c r="W159" s="29" t="str">
        <f>IF(P159="","",((P159-K159)*'1. Data Input'!$C$13)/12)</f>
        <v/>
      </c>
    </row>
    <row r="160" spans="1:23" s="20" customFormat="1">
      <c r="A160" s="25" t="str">
        <f t="shared" si="19"/>
        <v/>
      </c>
      <c r="B160" s="25" t="str">
        <f t="shared" si="20"/>
        <v/>
      </c>
      <c r="C160" s="25" t="str">
        <f>IF(D160="","",'1. Data Input'!$C$5+('3. Monthly Balance Sheet'!B160-'1. Data Input'!$C$4))</f>
        <v/>
      </c>
      <c r="D160" s="97"/>
      <c r="E160" s="93"/>
      <c r="F160" s="22"/>
      <c r="G160" s="29" t="str">
        <f t="shared" si="21"/>
        <v/>
      </c>
      <c r="H160" s="94" t="str">
        <f>IF(B160="","",IFERROR(SUMPRODUCT((MONTH('4. Trading Tracker'!$F$8:$F$703)=A160)*(YEAR('4. Trading Tracker'!$F$8:$F$703)=B160)*('4. Trading Tracker'!$L$8:$L$703)),0))</f>
        <v/>
      </c>
      <c r="I160" s="99"/>
      <c r="J160" s="4"/>
      <c r="K160" s="93"/>
      <c r="L160" s="22"/>
      <c r="M160" s="22"/>
      <c r="N160" s="22"/>
      <c r="O160" s="22"/>
      <c r="P160" s="29" t="str">
        <f t="shared" si="17"/>
        <v/>
      </c>
      <c r="Q160" s="152" t="str">
        <f t="shared" si="22"/>
        <v/>
      </c>
      <c r="R160" s="24"/>
      <c r="S160" s="149" t="str">
        <f>IF(L160="","",L160-SUM($H$9:H160))</f>
        <v/>
      </c>
      <c r="T160" s="86" t="str">
        <f>IF(H160="","",S160/SUM($H$9:H160))</f>
        <v/>
      </c>
      <c r="U160" s="24"/>
      <c r="V160" s="30" t="str">
        <f t="shared" si="18"/>
        <v/>
      </c>
      <c r="W160" s="29" t="str">
        <f>IF(P160="","",((P160-K160)*'1. Data Input'!$C$13)/12)</f>
        <v/>
      </c>
    </row>
    <row r="161" spans="1:23" s="20" customFormat="1">
      <c r="A161" s="25" t="str">
        <f t="shared" si="19"/>
        <v/>
      </c>
      <c r="B161" s="25" t="str">
        <f t="shared" si="20"/>
        <v/>
      </c>
      <c r="C161" s="25" t="str">
        <f>IF(D161="","",'1. Data Input'!$C$5+('3. Monthly Balance Sheet'!B161-'1. Data Input'!$C$4))</f>
        <v/>
      </c>
      <c r="D161" s="97"/>
      <c r="E161" s="93"/>
      <c r="F161" s="22"/>
      <c r="G161" s="29" t="str">
        <f t="shared" si="21"/>
        <v/>
      </c>
      <c r="H161" s="94" t="str">
        <f>IF(B161="","",IFERROR(SUMPRODUCT((MONTH('4. Trading Tracker'!$F$8:$F$703)=A161)*(YEAR('4. Trading Tracker'!$F$8:$F$703)=B161)*('4. Trading Tracker'!$L$8:$L$703)),0))</f>
        <v/>
      </c>
      <c r="I161" s="99"/>
      <c r="J161" s="4"/>
      <c r="K161" s="93"/>
      <c r="L161" s="22"/>
      <c r="M161" s="22"/>
      <c r="N161" s="22"/>
      <c r="O161" s="22"/>
      <c r="P161" s="29" t="str">
        <f t="shared" si="17"/>
        <v/>
      </c>
      <c r="Q161" s="152" t="str">
        <f t="shared" si="22"/>
        <v/>
      </c>
      <c r="R161" s="24"/>
      <c r="S161" s="149" t="str">
        <f>IF(L161="","",L161-SUM($H$9:H161))</f>
        <v/>
      </c>
      <c r="T161" s="86" t="str">
        <f>IF(H161="","",S161/SUM($H$9:H161))</f>
        <v/>
      </c>
      <c r="U161" s="24"/>
      <c r="V161" s="30" t="str">
        <f t="shared" si="18"/>
        <v/>
      </c>
      <c r="W161" s="29" t="str">
        <f>IF(P161="","",((P161-K161)*'1. Data Input'!$C$13)/12)</f>
        <v/>
      </c>
    </row>
    <row r="162" spans="1:23" s="20" customFormat="1">
      <c r="A162" s="25" t="str">
        <f t="shared" si="19"/>
        <v/>
      </c>
      <c r="B162" s="25" t="str">
        <f t="shared" si="20"/>
        <v/>
      </c>
      <c r="C162" s="25" t="str">
        <f>IF(D162="","",'1. Data Input'!$C$5+('3. Monthly Balance Sheet'!B162-'1. Data Input'!$C$4))</f>
        <v/>
      </c>
      <c r="D162" s="97"/>
      <c r="E162" s="93"/>
      <c r="F162" s="22"/>
      <c r="G162" s="29" t="str">
        <f t="shared" si="21"/>
        <v/>
      </c>
      <c r="H162" s="94" t="str">
        <f>IF(B162="","",IFERROR(SUMPRODUCT((MONTH('4. Trading Tracker'!$F$8:$F$703)=A162)*(YEAR('4. Trading Tracker'!$F$8:$F$703)=B162)*('4. Trading Tracker'!$L$8:$L$703)),0))</f>
        <v/>
      </c>
      <c r="I162" s="99"/>
      <c r="J162" s="4"/>
      <c r="K162" s="93"/>
      <c r="L162" s="22"/>
      <c r="M162" s="22"/>
      <c r="N162" s="22"/>
      <c r="O162" s="22"/>
      <c r="P162" s="29" t="str">
        <f t="shared" si="17"/>
        <v/>
      </c>
      <c r="Q162" s="152" t="str">
        <f t="shared" si="22"/>
        <v/>
      </c>
      <c r="R162" s="24"/>
      <c r="S162" s="149" t="str">
        <f>IF(L162="","",L162-SUM($H$9:H162))</f>
        <v/>
      </c>
      <c r="T162" s="86" t="str">
        <f>IF(H162="","",S162/SUM($H$9:H162))</f>
        <v/>
      </c>
      <c r="U162" s="24"/>
      <c r="V162" s="30" t="str">
        <f t="shared" si="18"/>
        <v/>
      </c>
      <c r="W162" s="29" t="str">
        <f>IF(P162="","",((P162-K162)*'1. Data Input'!$C$13)/12)</f>
        <v/>
      </c>
    </row>
    <row r="163" spans="1:23" s="20" customFormat="1">
      <c r="A163" s="25" t="str">
        <f t="shared" si="19"/>
        <v/>
      </c>
      <c r="B163" s="25" t="str">
        <f t="shared" si="20"/>
        <v/>
      </c>
      <c r="C163" s="25" t="str">
        <f>IF(D163="","",'1. Data Input'!$C$5+('3. Monthly Balance Sheet'!B163-'1. Data Input'!$C$4))</f>
        <v/>
      </c>
      <c r="D163" s="97"/>
      <c r="E163" s="93"/>
      <c r="F163" s="22"/>
      <c r="G163" s="29" t="str">
        <f t="shared" si="21"/>
        <v/>
      </c>
      <c r="H163" s="94" t="str">
        <f>IF(B163="","",IFERROR(SUMPRODUCT((MONTH('4. Trading Tracker'!$F$8:$F$703)=A163)*(YEAR('4. Trading Tracker'!$F$8:$F$703)=B163)*('4. Trading Tracker'!$L$8:$L$703)),0))</f>
        <v/>
      </c>
      <c r="I163" s="99"/>
      <c r="J163" s="4"/>
      <c r="K163" s="93"/>
      <c r="L163" s="22"/>
      <c r="M163" s="22"/>
      <c r="N163" s="22"/>
      <c r="O163" s="22"/>
      <c r="P163" s="29" t="str">
        <f t="shared" si="17"/>
        <v/>
      </c>
      <c r="Q163" s="152" t="str">
        <f t="shared" si="22"/>
        <v/>
      </c>
      <c r="R163" s="24"/>
      <c r="S163" s="149" t="str">
        <f>IF(L163="","",L163-SUM($H$9:H163))</f>
        <v/>
      </c>
      <c r="T163" s="86" t="str">
        <f>IF(H163="","",S163/SUM($H$9:H163))</f>
        <v/>
      </c>
      <c r="U163" s="24"/>
      <c r="V163" s="30" t="str">
        <f t="shared" si="18"/>
        <v/>
      </c>
      <c r="W163" s="29" t="str">
        <f>IF(P163="","",((P163-K163)*'1. Data Input'!$C$13)/12)</f>
        <v/>
      </c>
    </row>
    <row r="164" spans="1:23" s="20" customFormat="1">
      <c r="A164" s="25" t="str">
        <f t="shared" si="19"/>
        <v/>
      </c>
      <c r="B164" s="25" t="str">
        <f t="shared" si="20"/>
        <v/>
      </c>
      <c r="C164" s="25" t="str">
        <f>IF(D164="","",'1. Data Input'!$C$5+('3. Monthly Balance Sheet'!B164-'1. Data Input'!$C$4))</f>
        <v/>
      </c>
      <c r="D164" s="97"/>
      <c r="E164" s="93"/>
      <c r="F164" s="22"/>
      <c r="G164" s="29" t="str">
        <f t="shared" si="21"/>
        <v/>
      </c>
      <c r="H164" s="94" t="str">
        <f>IF(B164="","",IFERROR(SUMPRODUCT((MONTH('4. Trading Tracker'!$F$8:$F$703)=A164)*(YEAR('4. Trading Tracker'!$F$8:$F$703)=B164)*('4. Trading Tracker'!$L$8:$L$703)),0))</f>
        <v/>
      </c>
      <c r="I164" s="99"/>
      <c r="J164" s="4"/>
      <c r="K164" s="93"/>
      <c r="L164" s="22"/>
      <c r="M164" s="22"/>
      <c r="N164" s="22"/>
      <c r="O164" s="22"/>
      <c r="P164" s="29" t="str">
        <f t="shared" si="17"/>
        <v/>
      </c>
      <c r="Q164" s="152" t="str">
        <f t="shared" si="22"/>
        <v/>
      </c>
      <c r="R164" s="24"/>
      <c r="S164" s="149" t="str">
        <f>IF(L164="","",L164-SUM($H$9:H164))</f>
        <v/>
      </c>
      <c r="T164" s="86" t="str">
        <f>IF(H164="","",S164/SUM($H$9:H164))</f>
        <v/>
      </c>
      <c r="U164" s="24"/>
      <c r="V164" s="30" t="str">
        <f t="shared" si="18"/>
        <v/>
      </c>
      <c r="W164" s="29" t="str">
        <f>IF(P164="","",((P164-K164)*'1. Data Input'!$C$13)/12)</f>
        <v/>
      </c>
    </row>
    <row r="165" spans="1:23" s="20" customFormat="1">
      <c r="A165" s="25" t="str">
        <f t="shared" si="19"/>
        <v/>
      </c>
      <c r="B165" s="25" t="str">
        <f t="shared" si="20"/>
        <v/>
      </c>
      <c r="C165" s="25" t="str">
        <f>IF(D165="","",'1. Data Input'!$C$5+('3. Monthly Balance Sheet'!B165-'1. Data Input'!$C$4))</f>
        <v/>
      </c>
      <c r="D165" s="97"/>
      <c r="E165" s="93"/>
      <c r="F165" s="22"/>
      <c r="G165" s="29" t="str">
        <f t="shared" si="21"/>
        <v/>
      </c>
      <c r="H165" s="94" t="str">
        <f>IF(B165="","",IFERROR(SUMPRODUCT((MONTH('4. Trading Tracker'!$F$8:$F$703)=A165)*(YEAR('4. Trading Tracker'!$F$8:$F$703)=B165)*('4. Trading Tracker'!$L$8:$L$703)),0))</f>
        <v/>
      </c>
      <c r="I165" s="99"/>
      <c r="J165" s="4"/>
      <c r="K165" s="93"/>
      <c r="L165" s="22"/>
      <c r="M165" s="22"/>
      <c r="N165" s="22"/>
      <c r="O165" s="22"/>
      <c r="P165" s="29" t="str">
        <f t="shared" si="17"/>
        <v/>
      </c>
      <c r="Q165" s="152" t="str">
        <f t="shared" si="22"/>
        <v/>
      </c>
      <c r="R165" s="24"/>
      <c r="S165" s="149" t="str">
        <f>IF(L165="","",L165-SUM($H$9:H165))</f>
        <v/>
      </c>
      <c r="T165" s="86" t="str">
        <f>IF(H165="","",S165/SUM($H$9:H165))</f>
        <v/>
      </c>
      <c r="U165" s="24"/>
      <c r="V165" s="30" t="str">
        <f t="shared" si="18"/>
        <v/>
      </c>
      <c r="W165" s="29" t="str">
        <f>IF(P165="","",((P165-K165)*'1. Data Input'!$C$13)/12)</f>
        <v/>
      </c>
    </row>
    <row r="166" spans="1:23" s="20" customFormat="1">
      <c r="A166" s="25" t="str">
        <f t="shared" si="19"/>
        <v/>
      </c>
      <c r="B166" s="25" t="str">
        <f t="shared" si="20"/>
        <v/>
      </c>
      <c r="C166" s="25" t="str">
        <f>IF(D166="","",'1. Data Input'!$C$5+('3. Monthly Balance Sheet'!B166-'1. Data Input'!$C$4))</f>
        <v/>
      </c>
      <c r="D166" s="97"/>
      <c r="E166" s="93"/>
      <c r="F166" s="22"/>
      <c r="G166" s="29" t="str">
        <f t="shared" si="21"/>
        <v/>
      </c>
      <c r="H166" s="94" t="str">
        <f>IF(B166="","",IFERROR(SUMPRODUCT((MONTH('4. Trading Tracker'!$F$8:$F$703)=A166)*(YEAR('4. Trading Tracker'!$F$8:$F$703)=B166)*('4. Trading Tracker'!$L$8:$L$703)),0))</f>
        <v/>
      </c>
      <c r="I166" s="99"/>
      <c r="J166" s="4"/>
      <c r="K166" s="93"/>
      <c r="L166" s="22"/>
      <c r="M166" s="22"/>
      <c r="N166" s="22"/>
      <c r="O166" s="22"/>
      <c r="P166" s="29" t="str">
        <f t="shared" si="17"/>
        <v/>
      </c>
      <c r="Q166" s="152" t="str">
        <f t="shared" si="22"/>
        <v/>
      </c>
      <c r="R166" s="24"/>
      <c r="S166" s="149" t="str">
        <f>IF(L166="","",L166-SUM($H$9:H166))</f>
        <v/>
      </c>
      <c r="T166" s="86" t="str">
        <f>IF(H166="","",S166/SUM($H$9:H166))</f>
        <v/>
      </c>
      <c r="U166" s="24"/>
      <c r="V166" s="30" t="str">
        <f t="shared" si="18"/>
        <v/>
      </c>
      <c r="W166" s="29" t="str">
        <f>IF(P166="","",((P166-K166)*'1. Data Input'!$C$13)/12)</f>
        <v/>
      </c>
    </row>
    <row r="167" spans="1:23" s="20" customFormat="1">
      <c r="A167" s="25" t="str">
        <f t="shared" si="19"/>
        <v/>
      </c>
      <c r="B167" s="25" t="str">
        <f t="shared" si="20"/>
        <v/>
      </c>
      <c r="C167" s="25" t="str">
        <f>IF(D167="","",'1. Data Input'!$C$5+('3. Monthly Balance Sheet'!B167-'1. Data Input'!$C$4))</f>
        <v/>
      </c>
      <c r="D167" s="97"/>
      <c r="E167" s="93"/>
      <c r="F167" s="22"/>
      <c r="G167" s="29" t="str">
        <f t="shared" si="21"/>
        <v/>
      </c>
      <c r="H167" s="94" t="str">
        <f>IF(B167="","",IFERROR(SUMPRODUCT((MONTH('4. Trading Tracker'!$F$8:$F$703)=A167)*(YEAR('4. Trading Tracker'!$F$8:$F$703)=B167)*('4. Trading Tracker'!$L$8:$L$703)),0))</f>
        <v/>
      </c>
      <c r="I167" s="99"/>
      <c r="J167" s="4"/>
      <c r="K167" s="93"/>
      <c r="L167" s="22"/>
      <c r="M167" s="22"/>
      <c r="N167" s="22"/>
      <c r="O167" s="22"/>
      <c r="P167" s="29" t="str">
        <f t="shared" si="17"/>
        <v/>
      </c>
      <c r="Q167" s="152" t="str">
        <f t="shared" si="22"/>
        <v/>
      </c>
      <c r="R167" s="24"/>
      <c r="S167" s="149" t="str">
        <f>IF(L167="","",L167-SUM($H$9:H167))</f>
        <v/>
      </c>
      <c r="T167" s="86" t="str">
        <f>IF(H167="","",S167/SUM($H$9:H167))</f>
        <v/>
      </c>
      <c r="U167" s="24"/>
      <c r="V167" s="30" t="str">
        <f t="shared" si="18"/>
        <v/>
      </c>
      <c r="W167" s="29" t="str">
        <f>IF(P167="","",((P167-K167)*'1. Data Input'!$C$13)/12)</f>
        <v/>
      </c>
    </row>
    <row r="168" spans="1:23" s="20" customFormat="1">
      <c r="A168" s="25" t="str">
        <f t="shared" si="19"/>
        <v/>
      </c>
      <c r="B168" s="25" t="str">
        <f t="shared" si="20"/>
        <v/>
      </c>
      <c r="C168" s="25" t="str">
        <f>IF(D168="","",'1. Data Input'!$C$5+('3. Monthly Balance Sheet'!B168-'1. Data Input'!$C$4))</f>
        <v/>
      </c>
      <c r="D168" s="97"/>
      <c r="E168" s="93"/>
      <c r="F168" s="22"/>
      <c r="G168" s="29" t="str">
        <f t="shared" si="21"/>
        <v/>
      </c>
      <c r="H168" s="94" t="str">
        <f>IF(B168="","",IFERROR(SUMPRODUCT((MONTH('4. Trading Tracker'!$F$8:$F$703)=A168)*(YEAR('4. Trading Tracker'!$F$8:$F$703)=B168)*('4. Trading Tracker'!$L$8:$L$703)),0))</f>
        <v/>
      </c>
      <c r="I168" s="99"/>
      <c r="J168" s="4"/>
      <c r="K168" s="93"/>
      <c r="L168" s="22"/>
      <c r="M168" s="22"/>
      <c r="N168" s="22"/>
      <c r="O168" s="22"/>
      <c r="P168" s="29" t="str">
        <f t="shared" si="17"/>
        <v/>
      </c>
      <c r="Q168" s="152" t="str">
        <f t="shared" si="22"/>
        <v/>
      </c>
      <c r="R168" s="24"/>
      <c r="S168" s="149" t="str">
        <f>IF(L168="","",L168-SUM($H$9:H168))</f>
        <v/>
      </c>
      <c r="T168" s="86" t="str">
        <f>IF(H168="","",S168/SUM($H$9:H168))</f>
        <v/>
      </c>
      <c r="U168" s="24"/>
      <c r="V168" s="30" t="str">
        <f t="shared" si="18"/>
        <v/>
      </c>
      <c r="W168" s="29" t="str">
        <f>IF(P168="","",((P168-K168)*'1. Data Input'!$C$13)/12)</f>
        <v/>
      </c>
    </row>
    <row r="169" spans="1:23" s="20" customFormat="1">
      <c r="A169" s="25" t="str">
        <f t="shared" si="19"/>
        <v/>
      </c>
      <c r="B169" s="25" t="str">
        <f t="shared" si="20"/>
        <v/>
      </c>
      <c r="C169" s="25" t="str">
        <f>IF(D169="","",'1. Data Input'!$C$5+('3. Monthly Balance Sheet'!B169-'1. Data Input'!$C$4))</f>
        <v/>
      </c>
      <c r="D169" s="97"/>
      <c r="E169" s="93"/>
      <c r="F169" s="22"/>
      <c r="G169" s="29" t="str">
        <f t="shared" si="21"/>
        <v/>
      </c>
      <c r="H169" s="94" t="str">
        <f>IF(B169="","",IFERROR(SUMPRODUCT((MONTH('4. Trading Tracker'!$F$8:$F$703)=A169)*(YEAR('4. Trading Tracker'!$F$8:$F$703)=B169)*('4. Trading Tracker'!$L$8:$L$703)),0))</f>
        <v/>
      </c>
      <c r="I169" s="99"/>
      <c r="J169" s="4"/>
      <c r="K169" s="93"/>
      <c r="L169" s="22"/>
      <c r="M169" s="22"/>
      <c r="N169" s="22"/>
      <c r="O169" s="22"/>
      <c r="P169" s="29" t="str">
        <f t="shared" si="17"/>
        <v/>
      </c>
      <c r="Q169" s="152" t="str">
        <f t="shared" si="22"/>
        <v/>
      </c>
      <c r="R169" s="24"/>
      <c r="S169" s="149" t="str">
        <f>IF(L169="","",L169-SUM($H$9:H169))</f>
        <v/>
      </c>
      <c r="T169" s="86" t="str">
        <f>IF(H169="","",S169/SUM($H$9:H169))</f>
        <v/>
      </c>
      <c r="U169" s="24"/>
      <c r="V169" s="30" t="str">
        <f t="shared" si="18"/>
        <v/>
      </c>
      <c r="W169" s="29" t="str">
        <f>IF(P169="","",((P169-K169)*'1. Data Input'!$C$13)/12)</f>
        <v/>
      </c>
    </row>
    <row r="170" spans="1:23" s="20" customFormat="1">
      <c r="A170" s="25" t="str">
        <f t="shared" si="19"/>
        <v/>
      </c>
      <c r="B170" s="25" t="str">
        <f t="shared" si="20"/>
        <v/>
      </c>
      <c r="C170" s="25" t="str">
        <f>IF(D170="","",'1. Data Input'!$C$5+('3. Monthly Balance Sheet'!B170-'1. Data Input'!$C$4))</f>
        <v/>
      </c>
      <c r="D170" s="97"/>
      <c r="E170" s="93"/>
      <c r="F170" s="22"/>
      <c r="G170" s="29" t="str">
        <f t="shared" si="21"/>
        <v/>
      </c>
      <c r="H170" s="94" t="str">
        <f>IF(B170="","",IFERROR(SUMPRODUCT((MONTH('4. Trading Tracker'!$F$8:$F$703)=A170)*(YEAR('4. Trading Tracker'!$F$8:$F$703)=B170)*('4. Trading Tracker'!$L$8:$L$703)),0))</f>
        <v/>
      </c>
      <c r="I170" s="99"/>
      <c r="J170" s="4"/>
      <c r="K170" s="93"/>
      <c r="L170" s="22"/>
      <c r="M170" s="22"/>
      <c r="N170" s="22"/>
      <c r="O170" s="22"/>
      <c r="P170" s="29" t="str">
        <f t="shared" si="17"/>
        <v/>
      </c>
      <c r="Q170" s="152" t="str">
        <f t="shared" si="22"/>
        <v/>
      </c>
      <c r="R170" s="24"/>
      <c r="S170" s="149" t="str">
        <f>IF(L170="","",L170-SUM($H$9:H170))</f>
        <v/>
      </c>
      <c r="T170" s="86" t="str">
        <f>IF(H170="","",S170/SUM($H$9:H170))</f>
        <v/>
      </c>
      <c r="U170" s="24"/>
      <c r="V170" s="30" t="str">
        <f t="shared" si="18"/>
        <v/>
      </c>
      <c r="W170" s="29" t="str">
        <f>IF(P170="","",((P170-K170)*'1. Data Input'!$C$13)/12)</f>
        <v/>
      </c>
    </row>
    <row r="171" spans="1:23" s="20" customFormat="1">
      <c r="A171" s="25" t="str">
        <f t="shared" si="19"/>
        <v/>
      </c>
      <c r="B171" s="25" t="str">
        <f t="shared" si="20"/>
        <v/>
      </c>
      <c r="C171" s="25" t="str">
        <f>IF(D171="","",'1. Data Input'!$C$5+('3. Monthly Balance Sheet'!B171-'1. Data Input'!$C$4))</f>
        <v/>
      </c>
      <c r="D171" s="97"/>
      <c r="E171" s="93"/>
      <c r="F171" s="22"/>
      <c r="G171" s="29" t="str">
        <f t="shared" si="21"/>
        <v/>
      </c>
      <c r="H171" s="94" t="str">
        <f>IF(B171="","",IFERROR(SUMPRODUCT((MONTH('4. Trading Tracker'!$F$8:$F$703)=A171)*(YEAR('4. Trading Tracker'!$F$8:$F$703)=B171)*('4. Trading Tracker'!$L$8:$L$703)),0))</f>
        <v/>
      </c>
      <c r="I171" s="99"/>
      <c r="J171" s="4"/>
      <c r="K171" s="93"/>
      <c r="L171" s="22"/>
      <c r="M171" s="22"/>
      <c r="N171" s="22"/>
      <c r="O171" s="22"/>
      <c r="P171" s="29" t="str">
        <f t="shared" si="17"/>
        <v/>
      </c>
      <c r="Q171" s="152" t="str">
        <f t="shared" si="22"/>
        <v/>
      </c>
      <c r="R171" s="24"/>
      <c r="S171" s="149" t="str">
        <f>IF(L171="","",L171-SUM($H$9:H171))</f>
        <v/>
      </c>
      <c r="T171" s="86" t="str">
        <f>IF(H171="","",S171/SUM($H$9:H171))</f>
        <v/>
      </c>
      <c r="U171" s="24"/>
      <c r="V171" s="30" t="str">
        <f t="shared" si="18"/>
        <v/>
      </c>
      <c r="W171" s="29" t="str">
        <f>IF(P171="","",((P171-K171)*'1. Data Input'!$C$13)/12)</f>
        <v/>
      </c>
    </row>
    <row r="172" spans="1:23" s="20" customFormat="1">
      <c r="A172" s="25" t="str">
        <f t="shared" si="19"/>
        <v/>
      </c>
      <c r="B172" s="25" t="str">
        <f t="shared" si="20"/>
        <v/>
      </c>
      <c r="C172" s="25" t="str">
        <f>IF(D172="","",'1. Data Input'!$C$5+('3. Monthly Balance Sheet'!B172-'1. Data Input'!$C$4))</f>
        <v/>
      </c>
      <c r="D172" s="97"/>
      <c r="E172" s="93"/>
      <c r="F172" s="22"/>
      <c r="G172" s="29" t="str">
        <f t="shared" si="21"/>
        <v/>
      </c>
      <c r="H172" s="94" t="str">
        <f>IF(B172="","",IFERROR(SUMPRODUCT((MONTH('4. Trading Tracker'!$F$8:$F$703)=A172)*(YEAR('4. Trading Tracker'!$F$8:$F$703)=B172)*('4. Trading Tracker'!$L$8:$L$703)),0))</f>
        <v/>
      </c>
      <c r="I172" s="99"/>
      <c r="J172" s="4"/>
      <c r="K172" s="93"/>
      <c r="L172" s="22"/>
      <c r="M172" s="22"/>
      <c r="N172" s="22"/>
      <c r="O172" s="22"/>
      <c r="P172" s="29" t="str">
        <f t="shared" si="17"/>
        <v/>
      </c>
      <c r="Q172" s="152" t="str">
        <f t="shared" si="22"/>
        <v/>
      </c>
      <c r="R172" s="24"/>
      <c r="S172" s="149" t="str">
        <f>IF(L172="","",L172-SUM($H$9:H172))</f>
        <v/>
      </c>
      <c r="T172" s="86" t="str">
        <f>IF(H172="","",S172/SUM($H$9:H172))</f>
        <v/>
      </c>
      <c r="U172" s="24"/>
      <c r="V172" s="30" t="str">
        <f t="shared" si="18"/>
        <v/>
      </c>
      <c r="W172" s="29" t="str">
        <f>IF(P172="","",((P172-K172)*'1. Data Input'!$C$13)/12)</f>
        <v/>
      </c>
    </row>
    <row r="173" spans="1:23" s="20" customFormat="1">
      <c r="A173" s="25" t="str">
        <f t="shared" si="19"/>
        <v/>
      </c>
      <c r="B173" s="25" t="str">
        <f t="shared" si="20"/>
        <v/>
      </c>
      <c r="C173" s="25" t="str">
        <f>IF(D173="","",'1. Data Input'!$C$5+('3. Monthly Balance Sheet'!B173-'1. Data Input'!$C$4))</f>
        <v/>
      </c>
      <c r="D173" s="97"/>
      <c r="E173" s="93"/>
      <c r="F173" s="22"/>
      <c r="G173" s="29" t="str">
        <f t="shared" si="21"/>
        <v/>
      </c>
      <c r="H173" s="94" t="str">
        <f>IF(B173="","",IFERROR(SUMPRODUCT((MONTH('4. Trading Tracker'!$F$8:$F$703)=A173)*(YEAR('4. Trading Tracker'!$F$8:$F$703)=B173)*('4. Trading Tracker'!$L$8:$L$703)),0))</f>
        <v/>
      </c>
      <c r="I173" s="99"/>
      <c r="J173" s="4"/>
      <c r="K173" s="93"/>
      <c r="L173" s="22"/>
      <c r="M173" s="22"/>
      <c r="N173" s="22"/>
      <c r="O173" s="22"/>
      <c r="P173" s="29" t="str">
        <f t="shared" si="17"/>
        <v/>
      </c>
      <c r="Q173" s="152" t="str">
        <f t="shared" si="22"/>
        <v/>
      </c>
      <c r="R173" s="24"/>
      <c r="S173" s="149" t="str">
        <f>IF(L173="","",L173-SUM($H$9:H173))</f>
        <v/>
      </c>
      <c r="T173" s="86" t="str">
        <f>IF(H173="","",S173/SUM($H$9:H173))</f>
        <v/>
      </c>
      <c r="U173" s="24"/>
      <c r="V173" s="30" t="str">
        <f t="shared" si="18"/>
        <v/>
      </c>
      <c r="W173" s="29" t="str">
        <f>IF(P173="","",((P173-K173)*'1. Data Input'!$C$13)/12)</f>
        <v/>
      </c>
    </row>
    <row r="174" spans="1:23" s="20" customFormat="1">
      <c r="A174" s="25" t="str">
        <f t="shared" si="19"/>
        <v/>
      </c>
      <c r="B174" s="25" t="str">
        <f t="shared" si="20"/>
        <v/>
      </c>
      <c r="C174" s="25" t="str">
        <f>IF(D174="","",'1. Data Input'!$C$5+('3. Monthly Balance Sheet'!B174-'1. Data Input'!$C$4))</f>
        <v/>
      </c>
      <c r="D174" s="97"/>
      <c r="E174" s="93"/>
      <c r="F174" s="22"/>
      <c r="G174" s="29" t="str">
        <f t="shared" si="21"/>
        <v/>
      </c>
      <c r="H174" s="94" t="str">
        <f>IF(B174="","",IFERROR(SUMPRODUCT((MONTH('4. Trading Tracker'!$F$8:$F$703)=A174)*(YEAR('4. Trading Tracker'!$F$8:$F$703)=B174)*('4. Trading Tracker'!$L$8:$L$703)),0))</f>
        <v/>
      </c>
      <c r="I174" s="99"/>
      <c r="J174" s="4"/>
      <c r="K174" s="93"/>
      <c r="L174" s="22"/>
      <c r="M174" s="22"/>
      <c r="N174" s="22"/>
      <c r="O174" s="22"/>
      <c r="P174" s="29" t="str">
        <f t="shared" si="17"/>
        <v/>
      </c>
      <c r="Q174" s="152" t="str">
        <f t="shared" si="22"/>
        <v/>
      </c>
      <c r="R174" s="24"/>
      <c r="S174" s="149" t="str">
        <f>IF(L174="","",L174-SUM($H$9:H174))</f>
        <v/>
      </c>
      <c r="T174" s="86" t="str">
        <f>IF(H174="","",S174/SUM($H$9:H174))</f>
        <v/>
      </c>
      <c r="U174" s="24"/>
      <c r="V174" s="30" t="str">
        <f t="shared" si="18"/>
        <v/>
      </c>
      <c r="W174" s="29" t="str">
        <f>IF(P174="","",((P174-K174)*'1. Data Input'!$C$13)/12)</f>
        <v/>
      </c>
    </row>
    <row r="175" spans="1:23" s="20" customFormat="1">
      <c r="A175" s="25" t="str">
        <f t="shared" si="19"/>
        <v/>
      </c>
      <c r="B175" s="25" t="str">
        <f t="shared" si="20"/>
        <v/>
      </c>
      <c r="C175" s="25" t="str">
        <f>IF(D175="","",'1. Data Input'!$C$5+('3. Monthly Balance Sheet'!B175-'1. Data Input'!$C$4))</f>
        <v/>
      </c>
      <c r="D175" s="97"/>
      <c r="E175" s="93"/>
      <c r="F175" s="22"/>
      <c r="G175" s="29" t="str">
        <f t="shared" si="21"/>
        <v/>
      </c>
      <c r="H175" s="94" t="str">
        <f>IF(B175="","",IFERROR(SUMPRODUCT((MONTH('4. Trading Tracker'!$F$8:$F$703)=A175)*(YEAR('4. Trading Tracker'!$F$8:$F$703)=B175)*('4. Trading Tracker'!$L$8:$L$703)),0))</f>
        <v/>
      </c>
      <c r="I175" s="99"/>
      <c r="J175" s="4"/>
      <c r="K175" s="93"/>
      <c r="L175" s="22"/>
      <c r="M175" s="22"/>
      <c r="N175" s="22"/>
      <c r="O175" s="22"/>
      <c r="P175" s="29" t="str">
        <f t="shared" si="17"/>
        <v/>
      </c>
      <c r="Q175" s="152" t="str">
        <f t="shared" si="22"/>
        <v/>
      </c>
      <c r="R175" s="24"/>
      <c r="S175" s="149" t="str">
        <f>IF(L175="","",L175-SUM($H$9:H175))</f>
        <v/>
      </c>
      <c r="T175" s="86" t="str">
        <f>IF(H175="","",S175/SUM($H$9:H175))</f>
        <v/>
      </c>
      <c r="U175" s="24"/>
      <c r="V175" s="30" t="str">
        <f t="shared" si="18"/>
        <v/>
      </c>
      <c r="W175" s="29" t="str">
        <f>IF(P175="","",((P175-K175)*'1. Data Input'!$C$13)/12)</f>
        <v/>
      </c>
    </row>
    <row r="176" spans="1:23" s="20" customFormat="1">
      <c r="A176" s="25" t="str">
        <f t="shared" si="19"/>
        <v/>
      </c>
      <c r="B176" s="25" t="str">
        <f t="shared" si="20"/>
        <v/>
      </c>
      <c r="C176" s="25" t="str">
        <f>IF(D176="","",'1. Data Input'!$C$5+('3. Monthly Balance Sheet'!B176-'1. Data Input'!$C$4))</f>
        <v/>
      </c>
      <c r="D176" s="97"/>
      <c r="E176" s="93"/>
      <c r="F176" s="22"/>
      <c r="G176" s="29" t="str">
        <f t="shared" si="21"/>
        <v/>
      </c>
      <c r="H176" s="94" t="str">
        <f>IF(B176="","",IFERROR(SUMPRODUCT((MONTH('4. Trading Tracker'!$F$8:$F$703)=A176)*(YEAR('4. Trading Tracker'!$F$8:$F$703)=B176)*('4. Trading Tracker'!$L$8:$L$703)),0))</f>
        <v/>
      </c>
      <c r="I176" s="99"/>
      <c r="J176" s="4"/>
      <c r="K176" s="93"/>
      <c r="L176" s="22"/>
      <c r="M176" s="22"/>
      <c r="N176" s="22"/>
      <c r="O176" s="22"/>
      <c r="P176" s="29" t="str">
        <f t="shared" si="17"/>
        <v/>
      </c>
      <c r="Q176" s="152" t="str">
        <f t="shared" si="22"/>
        <v/>
      </c>
      <c r="R176" s="24"/>
      <c r="S176" s="149" t="str">
        <f>IF(L176="","",L176-SUM($H$9:H176))</f>
        <v/>
      </c>
      <c r="T176" s="86" t="str">
        <f>IF(H176="","",S176/SUM($H$9:H176))</f>
        <v/>
      </c>
      <c r="U176" s="24"/>
      <c r="V176" s="30" t="str">
        <f t="shared" si="18"/>
        <v/>
      </c>
      <c r="W176" s="29" t="str">
        <f>IF(P176="","",((P176-K176)*'1. Data Input'!$C$13)/12)</f>
        <v/>
      </c>
    </row>
    <row r="177" spans="1:23" s="20" customFormat="1">
      <c r="A177" s="25" t="str">
        <f t="shared" si="19"/>
        <v/>
      </c>
      <c r="B177" s="25" t="str">
        <f t="shared" si="20"/>
        <v/>
      </c>
      <c r="C177" s="25" t="str">
        <f>IF(D177="","",'1. Data Input'!$C$5+('3. Monthly Balance Sheet'!B177-'1. Data Input'!$C$4))</f>
        <v/>
      </c>
      <c r="D177" s="97"/>
      <c r="E177" s="93"/>
      <c r="F177" s="22"/>
      <c r="G177" s="29" t="str">
        <f t="shared" si="21"/>
        <v/>
      </c>
      <c r="H177" s="94" t="str">
        <f>IF(B177="","",IFERROR(SUMPRODUCT((MONTH('4. Trading Tracker'!$F$8:$F$703)=A177)*(YEAR('4. Trading Tracker'!$F$8:$F$703)=B177)*('4. Trading Tracker'!$L$8:$L$703)),0))</f>
        <v/>
      </c>
      <c r="I177" s="99"/>
      <c r="J177" s="4"/>
      <c r="K177" s="93"/>
      <c r="L177" s="22"/>
      <c r="M177" s="22"/>
      <c r="N177" s="22"/>
      <c r="O177" s="22"/>
      <c r="P177" s="29" t="str">
        <f t="shared" si="17"/>
        <v/>
      </c>
      <c r="Q177" s="152" t="str">
        <f t="shared" si="22"/>
        <v/>
      </c>
      <c r="R177" s="24"/>
      <c r="S177" s="149" t="str">
        <f>IF(L177="","",L177-SUM($H$9:H177))</f>
        <v/>
      </c>
      <c r="T177" s="86" t="str">
        <f>IF(H177="","",S177/SUM($H$9:H177))</f>
        <v/>
      </c>
      <c r="U177" s="24"/>
      <c r="V177" s="30" t="str">
        <f t="shared" si="18"/>
        <v/>
      </c>
      <c r="W177" s="29" t="str">
        <f>IF(P177="","",((P177-K177)*'1. Data Input'!$C$13)/12)</f>
        <v/>
      </c>
    </row>
    <row r="178" spans="1:23" s="20" customFormat="1">
      <c r="A178" s="25" t="str">
        <f t="shared" si="19"/>
        <v/>
      </c>
      <c r="B178" s="25" t="str">
        <f t="shared" si="20"/>
        <v/>
      </c>
      <c r="C178" s="25" t="str">
        <f>IF(D178="","",'1. Data Input'!$C$5+('3. Monthly Balance Sheet'!B178-'1. Data Input'!$C$4))</f>
        <v/>
      </c>
      <c r="D178" s="97"/>
      <c r="E178" s="93"/>
      <c r="F178" s="22"/>
      <c r="G178" s="29" t="str">
        <f t="shared" si="21"/>
        <v/>
      </c>
      <c r="H178" s="94" t="str">
        <f>IF(B178="","",IFERROR(SUMPRODUCT((MONTH('4. Trading Tracker'!$F$8:$F$703)=A178)*(YEAR('4. Trading Tracker'!$F$8:$F$703)=B178)*('4. Trading Tracker'!$L$8:$L$703)),0))</f>
        <v/>
      </c>
      <c r="I178" s="99"/>
      <c r="J178" s="4"/>
      <c r="K178" s="93"/>
      <c r="L178" s="22"/>
      <c r="M178" s="22"/>
      <c r="N178" s="22"/>
      <c r="O178" s="22"/>
      <c r="P178" s="29" t="str">
        <f t="shared" si="17"/>
        <v/>
      </c>
      <c r="Q178" s="152" t="str">
        <f t="shared" si="22"/>
        <v/>
      </c>
      <c r="R178" s="24"/>
      <c r="S178" s="149" t="str">
        <f>IF(L178="","",L178-SUM($H$9:H178))</f>
        <v/>
      </c>
      <c r="T178" s="86" t="str">
        <f>IF(H178="","",S178/SUM($H$9:H178))</f>
        <v/>
      </c>
      <c r="U178" s="24"/>
      <c r="V178" s="30" t="str">
        <f t="shared" si="18"/>
        <v/>
      </c>
      <c r="W178" s="29" t="str">
        <f>IF(P178="","",((P178-K178)*'1. Data Input'!$C$13)/12)</f>
        <v/>
      </c>
    </row>
    <row r="179" spans="1:23" s="20" customFormat="1">
      <c r="A179" s="25" t="str">
        <f t="shared" si="19"/>
        <v/>
      </c>
      <c r="B179" s="25" t="str">
        <f t="shared" si="20"/>
        <v/>
      </c>
      <c r="C179" s="25" t="str">
        <f>IF(D179="","",'1. Data Input'!$C$5+('3. Monthly Balance Sheet'!B179-'1. Data Input'!$C$4))</f>
        <v/>
      </c>
      <c r="D179" s="97"/>
      <c r="E179" s="93"/>
      <c r="F179" s="22"/>
      <c r="G179" s="29" t="str">
        <f t="shared" si="21"/>
        <v/>
      </c>
      <c r="H179" s="94" t="str">
        <f>IF(B179="","",IFERROR(SUMPRODUCT((MONTH('4. Trading Tracker'!$F$8:$F$703)=A179)*(YEAR('4. Trading Tracker'!$F$8:$F$703)=B179)*('4. Trading Tracker'!$L$8:$L$703)),0))</f>
        <v/>
      </c>
      <c r="I179" s="99"/>
      <c r="J179" s="4"/>
      <c r="K179" s="93"/>
      <c r="L179" s="22"/>
      <c r="M179" s="22"/>
      <c r="N179" s="22"/>
      <c r="O179" s="22"/>
      <c r="P179" s="29" t="str">
        <f t="shared" si="17"/>
        <v/>
      </c>
      <c r="Q179" s="152" t="str">
        <f t="shared" si="22"/>
        <v/>
      </c>
      <c r="R179" s="24"/>
      <c r="S179" s="149" t="str">
        <f>IF(L179="","",L179-SUM($H$9:H179))</f>
        <v/>
      </c>
      <c r="T179" s="86" t="str">
        <f>IF(H179="","",S179/SUM($H$9:H179))</f>
        <v/>
      </c>
      <c r="U179" s="24"/>
      <c r="V179" s="30" t="str">
        <f t="shared" si="18"/>
        <v/>
      </c>
      <c r="W179" s="29" t="str">
        <f>IF(P179="","",((P179-K179)*'1. Data Input'!$C$13)/12)</f>
        <v/>
      </c>
    </row>
    <row r="180" spans="1:23" s="20" customFormat="1">
      <c r="A180" s="25" t="str">
        <f t="shared" si="19"/>
        <v/>
      </c>
      <c r="B180" s="25" t="str">
        <f t="shared" si="20"/>
        <v/>
      </c>
      <c r="C180" s="25" t="str">
        <f>IF(D180="","",'1. Data Input'!$C$5+('3. Monthly Balance Sheet'!B180-'1. Data Input'!$C$4))</f>
        <v/>
      </c>
      <c r="D180" s="97"/>
      <c r="E180" s="93"/>
      <c r="F180" s="22"/>
      <c r="G180" s="29" t="str">
        <f t="shared" si="21"/>
        <v/>
      </c>
      <c r="H180" s="94" t="str">
        <f>IF(B180="","",IFERROR(SUMPRODUCT((MONTH('4. Trading Tracker'!$F$8:$F$703)=A180)*(YEAR('4. Trading Tracker'!$F$8:$F$703)=B180)*('4. Trading Tracker'!$L$8:$L$703)),0))</f>
        <v/>
      </c>
      <c r="I180" s="99"/>
      <c r="J180" s="4"/>
      <c r="K180" s="93"/>
      <c r="L180" s="22"/>
      <c r="M180" s="22"/>
      <c r="N180" s="22"/>
      <c r="O180" s="22"/>
      <c r="P180" s="29" t="str">
        <f t="shared" si="17"/>
        <v/>
      </c>
      <c r="Q180" s="152" t="str">
        <f t="shared" si="22"/>
        <v/>
      </c>
      <c r="R180" s="24"/>
      <c r="S180" s="149" t="str">
        <f>IF(L180="","",L180-SUM($H$9:H180))</f>
        <v/>
      </c>
      <c r="T180" s="86" t="str">
        <f>IF(H180="","",S180/SUM($H$9:H180))</f>
        <v/>
      </c>
      <c r="U180" s="24"/>
      <c r="V180" s="30" t="str">
        <f t="shared" si="18"/>
        <v/>
      </c>
      <c r="W180" s="29" t="str">
        <f>IF(P180="","",((P180-K180)*'1. Data Input'!$C$13)/12)</f>
        <v/>
      </c>
    </row>
    <row r="181" spans="1:23" s="20" customFormat="1">
      <c r="A181" s="25" t="str">
        <f t="shared" si="19"/>
        <v/>
      </c>
      <c r="B181" s="25" t="str">
        <f t="shared" si="20"/>
        <v/>
      </c>
      <c r="C181" s="25" t="str">
        <f>IF(D181="","",'1. Data Input'!$C$5+('3. Monthly Balance Sheet'!B181-'1. Data Input'!$C$4))</f>
        <v/>
      </c>
      <c r="D181" s="97"/>
      <c r="E181" s="93"/>
      <c r="F181" s="22"/>
      <c r="G181" s="29" t="str">
        <f t="shared" si="21"/>
        <v/>
      </c>
      <c r="H181" s="94" t="str">
        <f>IF(B181="","",IFERROR(SUMPRODUCT((MONTH('4. Trading Tracker'!$F$8:$F$703)=A181)*(YEAR('4. Trading Tracker'!$F$8:$F$703)=B181)*('4. Trading Tracker'!$L$8:$L$703)),0))</f>
        <v/>
      </c>
      <c r="I181" s="99"/>
      <c r="J181" s="4"/>
      <c r="K181" s="93"/>
      <c r="L181" s="22"/>
      <c r="M181" s="22"/>
      <c r="N181" s="22"/>
      <c r="O181" s="22"/>
      <c r="P181" s="29" t="str">
        <f t="shared" si="17"/>
        <v/>
      </c>
      <c r="Q181" s="152" t="str">
        <f t="shared" si="22"/>
        <v/>
      </c>
      <c r="R181" s="24"/>
      <c r="S181" s="149" t="str">
        <f>IF(L181="","",L181-SUM($H$9:H181))</f>
        <v/>
      </c>
      <c r="T181" s="86" t="str">
        <f>IF(H181="","",S181/SUM($H$9:H181))</f>
        <v/>
      </c>
      <c r="U181" s="24"/>
      <c r="V181" s="30" t="str">
        <f t="shared" si="18"/>
        <v/>
      </c>
      <c r="W181" s="29" t="str">
        <f>IF(P181="","",((P181-K181)*'1. Data Input'!$C$13)/12)</f>
        <v/>
      </c>
    </row>
    <row r="182" spans="1:23" s="20" customFormat="1">
      <c r="A182" s="25" t="str">
        <f t="shared" si="19"/>
        <v/>
      </c>
      <c r="B182" s="25" t="str">
        <f t="shared" si="20"/>
        <v/>
      </c>
      <c r="C182" s="25" t="str">
        <f>IF(D182="","",'1. Data Input'!$C$5+('3. Monthly Balance Sheet'!B182-'1. Data Input'!$C$4))</f>
        <v/>
      </c>
      <c r="D182" s="97"/>
      <c r="E182" s="93"/>
      <c r="F182" s="22"/>
      <c r="G182" s="29" t="str">
        <f t="shared" si="21"/>
        <v/>
      </c>
      <c r="H182" s="94" t="str">
        <f>IF(B182="","",IFERROR(SUMPRODUCT((MONTH('4. Trading Tracker'!$F$8:$F$703)=A182)*(YEAR('4. Trading Tracker'!$F$8:$F$703)=B182)*('4. Trading Tracker'!$L$8:$L$703)),0))</f>
        <v/>
      </c>
      <c r="I182" s="99"/>
      <c r="J182" s="4"/>
      <c r="K182" s="93"/>
      <c r="L182" s="22"/>
      <c r="M182" s="22"/>
      <c r="N182" s="22"/>
      <c r="O182" s="22"/>
      <c r="P182" s="29" t="str">
        <f t="shared" si="17"/>
        <v/>
      </c>
      <c r="Q182" s="152" t="str">
        <f t="shared" si="22"/>
        <v/>
      </c>
      <c r="R182" s="24"/>
      <c r="S182" s="149" t="str">
        <f>IF(L182="","",L182-SUM($H$9:H182))</f>
        <v/>
      </c>
      <c r="T182" s="86" t="str">
        <f>IF(H182="","",S182/SUM($H$9:H182))</f>
        <v/>
      </c>
      <c r="U182" s="24"/>
      <c r="V182" s="30" t="str">
        <f t="shared" si="18"/>
        <v/>
      </c>
      <c r="W182" s="29" t="str">
        <f>IF(P182="","",((P182-K182)*'1. Data Input'!$C$13)/12)</f>
        <v/>
      </c>
    </row>
    <row r="183" spans="1:23" s="20" customFormat="1">
      <c r="A183" s="25" t="str">
        <f t="shared" si="19"/>
        <v/>
      </c>
      <c r="B183" s="25" t="str">
        <f t="shared" si="20"/>
        <v/>
      </c>
      <c r="C183" s="25" t="str">
        <f>IF(D183="","",'1. Data Input'!$C$5+('3. Monthly Balance Sheet'!B183-'1. Data Input'!$C$4))</f>
        <v/>
      </c>
      <c r="D183" s="97"/>
      <c r="E183" s="93"/>
      <c r="F183" s="22"/>
      <c r="G183" s="29" t="str">
        <f t="shared" si="21"/>
        <v/>
      </c>
      <c r="H183" s="94" t="str">
        <f>IF(B183="","",IFERROR(SUMPRODUCT((MONTH('4. Trading Tracker'!$F$8:$F$703)=A183)*(YEAR('4. Trading Tracker'!$F$8:$F$703)=B183)*('4. Trading Tracker'!$L$8:$L$703)),0))</f>
        <v/>
      </c>
      <c r="I183" s="99"/>
      <c r="J183" s="4"/>
      <c r="K183" s="93"/>
      <c r="L183" s="22"/>
      <c r="M183" s="22"/>
      <c r="N183" s="22"/>
      <c r="O183" s="22"/>
      <c r="P183" s="29" t="str">
        <f t="shared" si="17"/>
        <v/>
      </c>
      <c r="Q183" s="152" t="str">
        <f t="shared" si="22"/>
        <v/>
      </c>
      <c r="R183" s="24"/>
      <c r="S183" s="149" t="str">
        <f>IF(L183="","",L183-SUM($H$9:H183))</f>
        <v/>
      </c>
      <c r="T183" s="86" t="str">
        <f>IF(H183="","",S183/SUM($H$9:H183))</f>
        <v/>
      </c>
      <c r="U183" s="24"/>
      <c r="V183" s="30" t="str">
        <f t="shared" si="18"/>
        <v/>
      </c>
      <c r="W183" s="29" t="str">
        <f>IF(P183="","",((P183-K183)*'1. Data Input'!$C$13)/12)</f>
        <v/>
      </c>
    </row>
    <row r="184" spans="1:23" s="20" customFormat="1">
      <c r="A184" s="25" t="str">
        <f t="shared" si="19"/>
        <v/>
      </c>
      <c r="B184" s="25" t="str">
        <f t="shared" si="20"/>
        <v/>
      </c>
      <c r="C184" s="25" t="str">
        <f>IF(D184="","",'1. Data Input'!$C$5+('3. Monthly Balance Sheet'!B184-'1. Data Input'!$C$4))</f>
        <v/>
      </c>
      <c r="D184" s="97"/>
      <c r="E184" s="93"/>
      <c r="F184" s="22"/>
      <c r="G184" s="29" t="str">
        <f t="shared" si="21"/>
        <v/>
      </c>
      <c r="H184" s="94" t="str">
        <f>IF(B184="","",IFERROR(SUMPRODUCT((MONTH('4. Trading Tracker'!$F$8:$F$703)=A184)*(YEAR('4. Trading Tracker'!$F$8:$F$703)=B184)*('4. Trading Tracker'!$L$8:$L$703)),0))</f>
        <v/>
      </c>
      <c r="I184" s="99"/>
      <c r="J184" s="4"/>
      <c r="K184" s="93"/>
      <c r="L184" s="22"/>
      <c r="M184" s="22"/>
      <c r="N184" s="22"/>
      <c r="O184" s="22"/>
      <c r="P184" s="29" t="str">
        <f t="shared" si="17"/>
        <v/>
      </c>
      <c r="Q184" s="152" t="str">
        <f t="shared" si="22"/>
        <v/>
      </c>
      <c r="R184" s="24"/>
      <c r="S184" s="149" t="str">
        <f>IF(L184="","",L184-SUM($H$9:H184))</f>
        <v/>
      </c>
      <c r="T184" s="86" t="str">
        <f>IF(H184="","",S184/SUM($H$9:H184))</f>
        <v/>
      </c>
      <c r="U184" s="24"/>
      <c r="V184" s="30" t="str">
        <f t="shared" si="18"/>
        <v/>
      </c>
      <c r="W184" s="29" t="str">
        <f>IF(P184="","",((P184-K184)*'1. Data Input'!$C$13)/12)</f>
        <v/>
      </c>
    </row>
    <row r="185" spans="1:23" s="20" customFormat="1">
      <c r="A185" s="25" t="str">
        <f t="shared" si="19"/>
        <v/>
      </c>
      <c r="B185" s="25" t="str">
        <f t="shared" si="20"/>
        <v/>
      </c>
      <c r="C185" s="25" t="str">
        <f>IF(D185="","",'1. Data Input'!$C$5+('3. Monthly Balance Sheet'!B185-'1. Data Input'!$C$4))</f>
        <v/>
      </c>
      <c r="D185" s="97"/>
      <c r="E185" s="93"/>
      <c r="F185" s="22"/>
      <c r="G185" s="29" t="str">
        <f t="shared" si="21"/>
        <v/>
      </c>
      <c r="H185" s="94" t="str">
        <f>IF(B185="","",IFERROR(SUMPRODUCT((MONTH('4. Trading Tracker'!$F$8:$F$703)=A185)*(YEAR('4. Trading Tracker'!$F$8:$F$703)=B185)*('4. Trading Tracker'!$L$8:$L$703)),0))</f>
        <v/>
      </c>
      <c r="I185" s="99"/>
      <c r="J185" s="4"/>
      <c r="K185" s="93"/>
      <c r="L185" s="22"/>
      <c r="M185" s="22"/>
      <c r="N185" s="22"/>
      <c r="O185" s="22"/>
      <c r="P185" s="29" t="str">
        <f t="shared" si="17"/>
        <v/>
      </c>
      <c r="Q185" s="152" t="str">
        <f t="shared" si="22"/>
        <v/>
      </c>
      <c r="R185" s="24"/>
      <c r="S185" s="149" t="str">
        <f>IF(L185="","",L185-SUM($H$9:H185))</f>
        <v/>
      </c>
      <c r="T185" s="86" t="str">
        <f>IF(H185="","",S185/SUM($H$9:H185))</f>
        <v/>
      </c>
      <c r="U185" s="24"/>
      <c r="V185" s="30" t="str">
        <f t="shared" si="18"/>
        <v/>
      </c>
      <c r="W185" s="29" t="str">
        <f>IF(P185="","",((P185-K185)*'1. Data Input'!$C$13)/12)</f>
        <v/>
      </c>
    </row>
    <row r="186" spans="1:23" s="20" customFormat="1">
      <c r="A186" s="25" t="str">
        <f t="shared" si="19"/>
        <v/>
      </c>
      <c r="B186" s="25" t="str">
        <f t="shared" si="20"/>
        <v/>
      </c>
      <c r="C186" s="25" t="str">
        <f>IF(D186="","",'1. Data Input'!$C$5+('3. Monthly Balance Sheet'!B186-'1. Data Input'!$C$4))</f>
        <v/>
      </c>
      <c r="D186" s="97"/>
      <c r="E186" s="93"/>
      <c r="F186" s="22"/>
      <c r="G186" s="29" t="str">
        <f t="shared" si="21"/>
        <v/>
      </c>
      <c r="H186" s="94" t="str">
        <f>IF(B186="","",IFERROR(SUMPRODUCT((MONTH('4. Trading Tracker'!$F$8:$F$703)=A186)*(YEAR('4. Trading Tracker'!$F$8:$F$703)=B186)*('4. Trading Tracker'!$L$8:$L$703)),0))</f>
        <v/>
      </c>
      <c r="I186" s="99"/>
      <c r="J186" s="4"/>
      <c r="K186" s="93"/>
      <c r="L186" s="22"/>
      <c r="M186" s="22"/>
      <c r="N186" s="22"/>
      <c r="O186" s="22"/>
      <c r="P186" s="29" t="str">
        <f t="shared" si="17"/>
        <v/>
      </c>
      <c r="Q186" s="152" t="str">
        <f t="shared" si="22"/>
        <v/>
      </c>
      <c r="R186" s="24"/>
      <c r="S186" s="149" t="str">
        <f>IF(L186="","",L186-SUM($H$9:H186))</f>
        <v/>
      </c>
      <c r="T186" s="86" t="str">
        <f>IF(H186="","",S186/SUM($H$9:H186))</f>
        <v/>
      </c>
      <c r="U186" s="24"/>
      <c r="V186" s="30" t="str">
        <f t="shared" si="18"/>
        <v/>
      </c>
      <c r="W186" s="29" t="str">
        <f>IF(P186="","",((P186-K186)*'1. Data Input'!$C$13)/12)</f>
        <v/>
      </c>
    </row>
    <row r="187" spans="1:23" s="20" customFormat="1">
      <c r="A187" s="25" t="str">
        <f t="shared" si="19"/>
        <v/>
      </c>
      <c r="B187" s="25" t="str">
        <f t="shared" si="20"/>
        <v/>
      </c>
      <c r="C187" s="25" t="str">
        <f>IF(D187="","",'1. Data Input'!$C$5+('3. Monthly Balance Sheet'!B187-'1. Data Input'!$C$4))</f>
        <v/>
      </c>
      <c r="D187" s="97"/>
      <c r="E187" s="93"/>
      <c r="F187" s="22"/>
      <c r="G187" s="29" t="str">
        <f t="shared" si="21"/>
        <v/>
      </c>
      <c r="H187" s="94" t="str">
        <f>IF(B187="","",IFERROR(SUMPRODUCT((MONTH('4. Trading Tracker'!$F$8:$F$703)=A187)*(YEAR('4. Trading Tracker'!$F$8:$F$703)=B187)*('4. Trading Tracker'!$L$8:$L$703)),0))</f>
        <v/>
      </c>
      <c r="I187" s="99"/>
      <c r="J187" s="4"/>
      <c r="K187" s="93"/>
      <c r="L187" s="22"/>
      <c r="M187" s="22"/>
      <c r="N187" s="22"/>
      <c r="O187" s="22"/>
      <c r="P187" s="29" t="str">
        <f t="shared" si="17"/>
        <v/>
      </c>
      <c r="Q187" s="152" t="str">
        <f t="shared" si="22"/>
        <v/>
      </c>
      <c r="R187" s="24"/>
      <c r="S187" s="149" t="str">
        <f>IF(L187="","",L187-SUM($H$9:H187))</f>
        <v/>
      </c>
      <c r="T187" s="86" t="str">
        <f>IF(H187="","",S187/SUM($H$9:H187))</f>
        <v/>
      </c>
      <c r="U187" s="24"/>
      <c r="V187" s="30" t="str">
        <f t="shared" si="18"/>
        <v/>
      </c>
      <c r="W187" s="29" t="str">
        <f>IF(P187="","",((P187-K187)*'1. Data Input'!$C$13)/12)</f>
        <v/>
      </c>
    </row>
    <row r="188" spans="1:23" s="20" customFormat="1">
      <c r="A188" s="25" t="str">
        <f t="shared" si="19"/>
        <v/>
      </c>
      <c r="B188" s="25" t="str">
        <f t="shared" si="20"/>
        <v/>
      </c>
      <c r="C188" s="25" t="str">
        <f>IF(D188="","",'1. Data Input'!$C$5+('3. Monthly Balance Sheet'!B188-'1. Data Input'!$C$4))</f>
        <v/>
      </c>
      <c r="D188" s="97"/>
      <c r="E188" s="93"/>
      <c r="F188" s="22"/>
      <c r="G188" s="29" t="str">
        <f t="shared" si="21"/>
        <v/>
      </c>
      <c r="H188" s="94" t="str">
        <f>IF(B188="","",IFERROR(SUMPRODUCT((MONTH('4. Trading Tracker'!$F$8:$F$703)=A188)*(YEAR('4. Trading Tracker'!$F$8:$F$703)=B188)*('4. Trading Tracker'!$L$8:$L$703)),0))</f>
        <v/>
      </c>
      <c r="I188" s="99"/>
      <c r="J188" s="4"/>
      <c r="K188" s="93"/>
      <c r="L188" s="22"/>
      <c r="M188" s="22"/>
      <c r="N188" s="22"/>
      <c r="O188" s="22"/>
      <c r="P188" s="29" t="str">
        <f t="shared" si="17"/>
        <v/>
      </c>
      <c r="Q188" s="152" t="str">
        <f t="shared" si="22"/>
        <v/>
      </c>
      <c r="R188" s="24"/>
      <c r="S188" s="149" t="str">
        <f>IF(L188="","",L188-SUM($H$9:H188))</f>
        <v/>
      </c>
      <c r="T188" s="86" t="str">
        <f>IF(H188="","",S188/SUM($H$9:H188))</f>
        <v/>
      </c>
      <c r="U188" s="24"/>
      <c r="V188" s="30" t="str">
        <f t="shared" si="18"/>
        <v/>
      </c>
      <c r="W188" s="29" t="str">
        <f>IF(P188="","",((P188-K188)*'1. Data Input'!$C$13)/12)</f>
        <v/>
      </c>
    </row>
    <row r="189" spans="1:23" s="20" customFormat="1">
      <c r="A189" s="25" t="str">
        <f t="shared" si="19"/>
        <v/>
      </c>
      <c r="B189" s="25" t="str">
        <f t="shared" si="20"/>
        <v/>
      </c>
      <c r="C189" s="25" t="str">
        <f>IF(D189="","",'1. Data Input'!$C$5+('3. Monthly Balance Sheet'!B189-'1. Data Input'!$C$4))</f>
        <v/>
      </c>
      <c r="D189" s="97"/>
      <c r="E189" s="93"/>
      <c r="F189" s="22"/>
      <c r="G189" s="29" t="str">
        <f t="shared" si="21"/>
        <v/>
      </c>
      <c r="H189" s="94" t="str">
        <f>IF(B189="","",IFERROR(SUMPRODUCT((MONTH('4. Trading Tracker'!$F$8:$F$703)=A189)*(YEAR('4. Trading Tracker'!$F$8:$F$703)=B189)*('4. Trading Tracker'!$L$8:$L$703)),0))</f>
        <v/>
      </c>
      <c r="I189" s="99"/>
      <c r="J189" s="4"/>
      <c r="K189" s="93"/>
      <c r="L189" s="22"/>
      <c r="M189" s="22"/>
      <c r="N189" s="22"/>
      <c r="O189" s="22"/>
      <c r="P189" s="29" t="str">
        <f t="shared" si="17"/>
        <v/>
      </c>
      <c r="Q189" s="152" t="str">
        <f t="shared" si="22"/>
        <v/>
      </c>
      <c r="R189" s="24"/>
      <c r="S189" s="149" t="str">
        <f>IF(L189="","",L189-SUM($H$9:H189))</f>
        <v/>
      </c>
      <c r="T189" s="86" t="str">
        <f>IF(H189="","",S189/SUM($H$9:H189))</f>
        <v/>
      </c>
      <c r="U189" s="24"/>
      <c r="V189" s="30" t="str">
        <f t="shared" si="18"/>
        <v/>
      </c>
      <c r="W189" s="29" t="str">
        <f>IF(P189="","",((P189-K189)*'1. Data Input'!$C$13)/12)</f>
        <v/>
      </c>
    </row>
    <row r="190" spans="1:23" s="20" customFormat="1">
      <c r="A190" s="25" t="str">
        <f t="shared" si="19"/>
        <v/>
      </c>
      <c r="B190" s="25" t="str">
        <f t="shared" si="20"/>
        <v/>
      </c>
      <c r="C190" s="25" t="str">
        <f>IF(D190="","",'1. Data Input'!$C$5+('3. Monthly Balance Sheet'!B190-'1. Data Input'!$C$4))</f>
        <v/>
      </c>
      <c r="D190" s="97"/>
      <c r="E190" s="93"/>
      <c r="F190" s="22"/>
      <c r="G190" s="29" t="str">
        <f t="shared" si="21"/>
        <v/>
      </c>
      <c r="H190" s="94" t="str">
        <f>IF(B190="","",IFERROR(SUMPRODUCT((MONTH('4. Trading Tracker'!$F$8:$F$703)=A190)*(YEAR('4. Trading Tracker'!$F$8:$F$703)=B190)*('4. Trading Tracker'!$L$8:$L$703)),0))</f>
        <v/>
      </c>
      <c r="I190" s="99"/>
      <c r="J190" s="4"/>
      <c r="K190" s="93"/>
      <c r="L190" s="22"/>
      <c r="M190" s="22"/>
      <c r="N190" s="22"/>
      <c r="O190" s="22"/>
      <c r="P190" s="29" t="str">
        <f t="shared" si="17"/>
        <v/>
      </c>
      <c r="Q190" s="152" t="str">
        <f t="shared" si="22"/>
        <v/>
      </c>
      <c r="R190" s="24"/>
      <c r="S190" s="149" t="str">
        <f>IF(L190="","",L190-SUM($H$9:H190))</f>
        <v/>
      </c>
      <c r="T190" s="86" t="str">
        <f>IF(H190="","",S190/SUM($H$9:H190))</f>
        <v/>
      </c>
      <c r="U190" s="24"/>
      <c r="V190" s="30" t="str">
        <f t="shared" si="18"/>
        <v/>
      </c>
      <c r="W190" s="29" t="str">
        <f>IF(P190="","",((P190-K190)*'1. Data Input'!$C$13)/12)</f>
        <v/>
      </c>
    </row>
    <row r="191" spans="1:23" s="20" customFormat="1">
      <c r="A191" s="25" t="str">
        <f t="shared" si="19"/>
        <v/>
      </c>
      <c r="B191" s="25" t="str">
        <f t="shared" si="20"/>
        <v/>
      </c>
      <c r="C191" s="25" t="str">
        <f>IF(D191="","",'1. Data Input'!$C$5+('3. Monthly Balance Sheet'!B191-'1. Data Input'!$C$4))</f>
        <v/>
      </c>
      <c r="D191" s="97"/>
      <c r="E191" s="93"/>
      <c r="F191" s="22"/>
      <c r="G191" s="29" t="str">
        <f t="shared" si="21"/>
        <v/>
      </c>
      <c r="H191" s="94" t="str">
        <f>IF(B191="","",IFERROR(SUMPRODUCT((MONTH('4. Trading Tracker'!$F$8:$F$703)=A191)*(YEAR('4. Trading Tracker'!$F$8:$F$703)=B191)*('4. Trading Tracker'!$L$8:$L$703)),0))</f>
        <v/>
      </c>
      <c r="I191" s="99"/>
      <c r="J191" s="4"/>
      <c r="K191" s="93"/>
      <c r="L191" s="22"/>
      <c r="M191" s="22"/>
      <c r="N191" s="22"/>
      <c r="O191" s="22"/>
      <c r="P191" s="29" t="str">
        <f t="shared" si="17"/>
        <v/>
      </c>
      <c r="Q191" s="152" t="str">
        <f t="shared" si="22"/>
        <v/>
      </c>
      <c r="R191" s="24"/>
      <c r="S191" s="149" t="str">
        <f>IF(L191="","",L191-SUM($H$9:H191))</f>
        <v/>
      </c>
      <c r="T191" s="86" t="str">
        <f>IF(H191="","",S191/SUM($H$9:H191))</f>
        <v/>
      </c>
      <c r="U191" s="24"/>
      <c r="V191" s="30" t="str">
        <f t="shared" si="18"/>
        <v/>
      </c>
      <c r="W191" s="29" t="str">
        <f>IF(P191="","",((P191-K191)*'1. Data Input'!$C$13)/12)</f>
        <v/>
      </c>
    </row>
    <row r="192" spans="1:23" s="20" customFormat="1">
      <c r="A192" s="25" t="str">
        <f t="shared" si="19"/>
        <v/>
      </c>
      <c r="B192" s="25" t="str">
        <f t="shared" si="20"/>
        <v/>
      </c>
      <c r="C192" s="25" t="str">
        <f>IF(D192="","",'1. Data Input'!$C$5+('3. Monthly Balance Sheet'!B192-'1. Data Input'!$C$4))</f>
        <v/>
      </c>
      <c r="D192" s="97"/>
      <c r="E192" s="93"/>
      <c r="F192" s="22"/>
      <c r="G192" s="29" t="str">
        <f t="shared" si="21"/>
        <v/>
      </c>
      <c r="H192" s="94" t="str">
        <f>IF(B192="","",IFERROR(SUMPRODUCT((MONTH('4. Trading Tracker'!$F$8:$F$703)=A192)*(YEAR('4. Trading Tracker'!$F$8:$F$703)=B192)*('4. Trading Tracker'!$L$8:$L$703)),0))</f>
        <v/>
      </c>
      <c r="I192" s="99"/>
      <c r="J192" s="4"/>
      <c r="K192" s="93"/>
      <c r="L192" s="22"/>
      <c r="M192" s="22"/>
      <c r="N192" s="22"/>
      <c r="O192" s="22"/>
      <c r="P192" s="29" t="str">
        <f t="shared" si="17"/>
        <v/>
      </c>
      <c r="Q192" s="152" t="str">
        <f t="shared" si="22"/>
        <v/>
      </c>
      <c r="R192" s="24"/>
      <c r="S192" s="149" t="str">
        <f>IF(L192="","",L192-SUM($H$9:H192))</f>
        <v/>
      </c>
      <c r="T192" s="86" t="str">
        <f>IF(H192="","",S192/SUM($H$9:H192))</f>
        <v/>
      </c>
      <c r="U192" s="24"/>
      <c r="V192" s="30" t="str">
        <f t="shared" si="18"/>
        <v/>
      </c>
      <c r="W192" s="29" t="str">
        <f>IF(P192="","",((P192-K192)*'1. Data Input'!$C$13)/12)</f>
        <v/>
      </c>
    </row>
    <row r="193" spans="1:23" s="20" customFormat="1">
      <c r="A193" s="25" t="str">
        <f t="shared" si="19"/>
        <v/>
      </c>
      <c r="B193" s="25" t="str">
        <f t="shared" si="20"/>
        <v/>
      </c>
      <c r="C193" s="25" t="str">
        <f>IF(D193="","",'1. Data Input'!$C$5+('3. Monthly Balance Sheet'!B193-'1. Data Input'!$C$4))</f>
        <v/>
      </c>
      <c r="D193" s="97"/>
      <c r="E193" s="93"/>
      <c r="F193" s="22"/>
      <c r="G193" s="29" t="str">
        <f t="shared" si="21"/>
        <v/>
      </c>
      <c r="H193" s="94" t="str">
        <f>IF(B193="","",IFERROR(SUMPRODUCT((MONTH('4. Trading Tracker'!$F$8:$F$703)=A193)*(YEAR('4. Trading Tracker'!$F$8:$F$703)=B193)*('4. Trading Tracker'!$L$8:$L$703)),0))</f>
        <v/>
      </c>
      <c r="I193" s="99"/>
      <c r="J193" s="4"/>
      <c r="K193" s="93"/>
      <c r="L193" s="22"/>
      <c r="M193" s="22"/>
      <c r="N193" s="22"/>
      <c r="O193" s="22"/>
      <c r="P193" s="29" t="str">
        <f t="shared" si="17"/>
        <v/>
      </c>
      <c r="Q193" s="152" t="str">
        <f t="shared" si="22"/>
        <v/>
      </c>
      <c r="R193" s="24"/>
      <c r="S193" s="149" t="str">
        <f>IF(L193="","",L193-SUM($H$9:H193))</f>
        <v/>
      </c>
      <c r="T193" s="86" t="str">
        <f>IF(H193="","",S193/SUM($H$9:H193))</f>
        <v/>
      </c>
      <c r="U193" s="24"/>
      <c r="V193" s="30" t="str">
        <f t="shared" si="18"/>
        <v/>
      </c>
      <c r="W193" s="29" t="str">
        <f>IF(P193="","",((P193-K193)*'1. Data Input'!$C$13)/12)</f>
        <v/>
      </c>
    </row>
    <row r="194" spans="1:23" s="20" customFormat="1">
      <c r="A194" s="25" t="str">
        <f t="shared" si="19"/>
        <v/>
      </c>
      <c r="B194" s="25" t="str">
        <f t="shared" si="20"/>
        <v/>
      </c>
      <c r="C194" s="25" t="str">
        <f>IF(D194="","",'1. Data Input'!$C$5+('3. Monthly Balance Sheet'!B194-'1. Data Input'!$C$4))</f>
        <v/>
      </c>
      <c r="D194" s="97"/>
      <c r="E194" s="93"/>
      <c r="F194" s="22"/>
      <c r="G194" s="29" t="str">
        <f t="shared" si="21"/>
        <v/>
      </c>
      <c r="H194" s="94" t="str">
        <f>IF(B194="","",IFERROR(SUMPRODUCT((MONTH('4. Trading Tracker'!$F$8:$F$703)=A194)*(YEAR('4. Trading Tracker'!$F$8:$F$703)=B194)*('4. Trading Tracker'!$L$8:$L$703)),0))</f>
        <v/>
      </c>
      <c r="I194" s="99"/>
      <c r="J194" s="4"/>
      <c r="K194" s="93"/>
      <c r="L194" s="22"/>
      <c r="M194" s="22"/>
      <c r="N194" s="22"/>
      <c r="O194" s="22"/>
      <c r="P194" s="29" t="str">
        <f t="shared" si="17"/>
        <v/>
      </c>
      <c r="Q194" s="152" t="str">
        <f t="shared" si="22"/>
        <v/>
      </c>
      <c r="R194" s="24"/>
      <c r="S194" s="149" t="str">
        <f>IF(L194="","",L194-SUM($H$9:H194))</f>
        <v/>
      </c>
      <c r="T194" s="86" t="str">
        <f>IF(H194="","",S194/SUM($H$9:H194))</f>
        <v/>
      </c>
      <c r="U194" s="24"/>
      <c r="V194" s="30" t="str">
        <f t="shared" si="18"/>
        <v/>
      </c>
      <c r="W194" s="29" t="str">
        <f>IF(P194="","",((P194-K194)*'1. Data Input'!$C$13)/12)</f>
        <v/>
      </c>
    </row>
    <row r="195" spans="1:23" s="20" customFormat="1">
      <c r="A195" s="25" t="str">
        <f t="shared" si="19"/>
        <v/>
      </c>
      <c r="B195" s="25" t="str">
        <f t="shared" si="20"/>
        <v/>
      </c>
      <c r="C195" s="25" t="str">
        <f>IF(D195="","",'1. Data Input'!$C$5+('3. Monthly Balance Sheet'!B195-'1. Data Input'!$C$4))</f>
        <v/>
      </c>
      <c r="D195" s="97"/>
      <c r="E195" s="93"/>
      <c r="F195" s="22"/>
      <c r="G195" s="29" t="str">
        <f t="shared" si="21"/>
        <v/>
      </c>
      <c r="H195" s="94" t="str">
        <f>IF(B195="","",IFERROR(SUMPRODUCT((MONTH('4. Trading Tracker'!$F$8:$F$703)=A195)*(YEAR('4. Trading Tracker'!$F$8:$F$703)=B195)*('4. Trading Tracker'!$L$8:$L$703)),0))</f>
        <v/>
      </c>
      <c r="I195" s="99"/>
      <c r="J195" s="4"/>
      <c r="K195" s="93"/>
      <c r="L195" s="22"/>
      <c r="M195" s="22"/>
      <c r="N195" s="22"/>
      <c r="O195" s="22"/>
      <c r="P195" s="29" t="str">
        <f t="shared" si="17"/>
        <v/>
      </c>
      <c r="Q195" s="152" t="str">
        <f t="shared" si="22"/>
        <v/>
      </c>
      <c r="R195" s="24"/>
      <c r="S195" s="149" t="str">
        <f>IF(L195="","",L195-SUM($H$9:H195))</f>
        <v/>
      </c>
      <c r="T195" s="86" t="str">
        <f>IF(H195="","",S195/SUM($H$9:H195))</f>
        <v/>
      </c>
      <c r="U195" s="24"/>
      <c r="V195" s="30" t="str">
        <f t="shared" si="18"/>
        <v/>
      </c>
      <c r="W195" s="29" t="str">
        <f>IF(P195="","",((P195-K195)*'1. Data Input'!$C$13)/12)</f>
        <v/>
      </c>
    </row>
    <row r="196" spans="1:23" s="20" customFormat="1">
      <c r="A196" s="25" t="str">
        <f t="shared" si="19"/>
        <v/>
      </c>
      <c r="B196" s="25" t="str">
        <f t="shared" si="20"/>
        <v/>
      </c>
      <c r="C196" s="25" t="str">
        <f>IF(D196="","",'1. Data Input'!$C$5+('3. Monthly Balance Sheet'!B196-'1. Data Input'!$C$4))</f>
        <v/>
      </c>
      <c r="D196" s="97"/>
      <c r="E196" s="93"/>
      <c r="F196" s="22"/>
      <c r="G196" s="29" t="str">
        <f t="shared" si="21"/>
        <v/>
      </c>
      <c r="H196" s="94" t="str">
        <f>IF(B196="","",IFERROR(SUMPRODUCT((MONTH('4. Trading Tracker'!$F$8:$F$703)=A196)*(YEAR('4. Trading Tracker'!$F$8:$F$703)=B196)*('4. Trading Tracker'!$L$8:$L$703)),0))</f>
        <v/>
      </c>
      <c r="I196" s="99"/>
      <c r="J196" s="4"/>
      <c r="K196" s="93"/>
      <c r="L196" s="22"/>
      <c r="M196" s="22"/>
      <c r="N196" s="22"/>
      <c r="O196" s="22"/>
      <c r="P196" s="29" t="str">
        <f t="shared" si="17"/>
        <v/>
      </c>
      <c r="Q196" s="152" t="str">
        <f t="shared" si="22"/>
        <v/>
      </c>
      <c r="R196" s="24"/>
      <c r="S196" s="149" t="str">
        <f>IF(L196="","",L196-SUM($H$9:H196))</f>
        <v/>
      </c>
      <c r="T196" s="86" t="str">
        <f>IF(H196="","",S196/SUM($H$9:H196))</f>
        <v/>
      </c>
      <c r="U196" s="24"/>
      <c r="V196" s="30" t="str">
        <f t="shared" si="18"/>
        <v/>
      </c>
      <c r="W196" s="29" t="str">
        <f>IF(P196="","",((P196-K196)*'1. Data Input'!$C$13)/12)</f>
        <v/>
      </c>
    </row>
    <row r="197" spans="1:23" s="20" customFormat="1">
      <c r="A197" s="25" t="str">
        <f t="shared" si="19"/>
        <v/>
      </c>
      <c r="B197" s="25" t="str">
        <f t="shared" si="20"/>
        <v/>
      </c>
      <c r="C197" s="25" t="str">
        <f>IF(D197="","",'1. Data Input'!$C$5+('3. Monthly Balance Sheet'!B197-'1. Data Input'!$C$4))</f>
        <v/>
      </c>
      <c r="D197" s="97"/>
      <c r="E197" s="93"/>
      <c r="F197" s="22"/>
      <c r="G197" s="29" t="str">
        <f t="shared" si="21"/>
        <v/>
      </c>
      <c r="H197" s="94" t="str">
        <f>IF(B197="","",IFERROR(SUMPRODUCT((MONTH('4. Trading Tracker'!$F$8:$F$703)=A197)*(YEAR('4. Trading Tracker'!$F$8:$F$703)=B197)*('4. Trading Tracker'!$L$8:$L$703)),0))</f>
        <v/>
      </c>
      <c r="I197" s="99"/>
      <c r="J197" s="4"/>
      <c r="K197" s="93"/>
      <c r="L197" s="22"/>
      <c r="M197" s="22"/>
      <c r="N197" s="22"/>
      <c r="O197" s="22"/>
      <c r="P197" s="29" t="str">
        <f t="shared" si="17"/>
        <v/>
      </c>
      <c r="Q197" s="152" t="str">
        <f t="shared" si="22"/>
        <v/>
      </c>
      <c r="R197" s="24"/>
      <c r="S197" s="149" t="str">
        <f>IF(L197="","",L197-SUM($H$9:H197))</f>
        <v/>
      </c>
      <c r="T197" s="86" t="str">
        <f>IF(H197="","",S197/SUM($H$9:H197))</f>
        <v/>
      </c>
      <c r="U197" s="24"/>
      <c r="V197" s="30" t="str">
        <f t="shared" si="18"/>
        <v/>
      </c>
      <c r="W197" s="29" t="str">
        <f>IF(P197="","",((P197-K197)*'1. Data Input'!$C$13)/12)</f>
        <v/>
      </c>
    </row>
    <row r="198" spans="1:23" s="20" customFormat="1">
      <c r="A198" s="25" t="str">
        <f t="shared" si="19"/>
        <v/>
      </c>
      <c r="B198" s="25" t="str">
        <f t="shared" si="20"/>
        <v/>
      </c>
      <c r="C198" s="25" t="str">
        <f>IF(D198="","",'1. Data Input'!$C$5+('3. Monthly Balance Sheet'!B198-'1. Data Input'!$C$4))</f>
        <v/>
      </c>
      <c r="D198" s="97"/>
      <c r="E198" s="93"/>
      <c r="F198" s="22"/>
      <c r="G198" s="29" t="str">
        <f t="shared" si="21"/>
        <v/>
      </c>
      <c r="H198" s="94" t="str">
        <f>IF(B198="","",IFERROR(SUMPRODUCT((MONTH('4. Trading Tracker'!$F$8:$F$703)=A198)*(YEAR('4. Trading Tracker'!$F$8:$F$703)=B198)*('4. Trading Tracker'!$L$8:$L$703)),0))</f>
        <v/>
      </c>
      <c r="I198" s="99"/>
      <c r="J198" s="4"/>
      <c r="K198" s="93"/>
      <c r="L198" s="22"/>
      <c r="M198" s="22"/>
      <c r="N198" s="22"/>
      <c r="O198" s="22"/>
      <c r="P198" s="29" t="str">
        <f t="shared" si="17"/>
        <v/>
      </c>
      <c r="Q198" s="152" t="str">
        <f t="shared" si="22"/>
        <v/>
      </c>
      <c r="R198" s="24"/>
      <c r="S198" s="149" t="str">
        <f>IF(L198="","",L198-SUM($H$9:H198))</f>
        <v/>
      </c>
      <c r="T198" s="86" t="str">
        <f>IF(H198="","",S198/SUM($H$9:H198))</f>
        <v/>
      </c>
      <c r="U198" s="24"/>
      <c r="V198" s="30" t="str">
        <f t="shared" si="18"/>
        <v/>
      </c>
      <c r="W198" s="29" t="str">
        <f>IF(P198="","",((P198-K198)*'1. Data Input'!$C$13)/12)</f>
        <v/>
      </c>
    </row>
    <row r="199" spans="1:23" s="20" customFormat="1">
      <c r="A199" s="25" t="str">
        <f t="shared" si="19"/>
        <v/>
      </c>
      <c r="B199" s="25" t="str">
        <f t="shared" si="20"/>
        <v/>
      </c>
      <c r="C199" s="25" t="str">
        <f>IF(D199="","",'1. Data Input'!$C$5+('3. Monthly Balance Sheet'!B199-'1. Data Input'!$C$4))</f>
        <v/>
      </c>
      <c r="D199" s="97"/>
      <c r="E199" s="93"/>
      <c r="F199" s="22"/>
      <c r="G199" s="29" t="str">
        <f t="shared" si="21"/>
        <v/>
      </c>
      <c r="H199" s="94" t="str">
        <f>IF(B199="","",IFERROR(SUMPRODUCT((MONTH('4. Trading Tracker'!$F$8:$F$703)=A199)*(YEAR('4. Trading Tracker'!$F$8:$F$703)=B199)*('4. Trading Tracker'!$L$8:$L$703)),0))</f>
        <v/>
      </c>
      <c r="I199" s="99"/>
      <c r="J199" s="4"/>
      <c r="K199" s="93"/>
      <c r="L199" s="22"/>
      <c r="M199" s="22"/>
      <c r="N199" s="22"/>
      <c r="O199" s="22"/>
      <c r="P199" s="29" t="str">
        <f t="shared" si="17"/>
        <v/>
      </c>
      <c r="Q199" s="152" t="str">
        <f t="shared" si="22"/>
        <v/>
      </c>
      <c r="R199" s="24"/>
      <c r="S199" s="149" t="str">
        <f>IF(L199="","",L199-SUM($H$9:H199))</f>
        <v/>
      </c>
      <c r="T199" s="86" t="str">
        <f>IF(H199="","",S199/SUM($H$9:H199))</f>
        <v/>
      </c>
      <c r="U199" s="24"/>
      <c r="V199" s="30" t="str">
        <f t="shared" si="18"/>
        <v/>
      </c>
      <c r="W199" s="29" t="str">
        <f>IF(P199="","",((P199-K199)*'1. Data Input'!$C$13)/12)</f>
        <v/>
      </c>
    </row>
    <row r="200" spans="1:23" s="20" customFormat="1">
      <c r="A200" s="25" t="str">
        <f t="shared" si="19"/>
        <v/>
      </c>
      <c r="B200" s="25" t="str">
        <f t="shared" si="20"/>
        <v/>
      </c>
      <c r="C200" s="25" t="str">
        <f>IF(D200="","",'1. Data Input'!$C$5+('3. Monthly Balance Sheet'!B200-'1. Data Input'!$C$4))</f>
        <v/>
      </c>
      <c r="D200" s="97"/>
      <c r="E200" s="93"/>
      <c r="F200" s="22"/>
      <c r="G200" s="29" t="str">
        <f t="shared" si="21"/>
        <v/>
      </c>
      <c r="H200" s="94" t="str">
        <f>IF(B200="","",IFERROR(SUMPRODUCT((MONTH('4. Trading Tracker'!$F$8:$F$703)=A200)*(YEAR('4. Trading Tracker'!$F$8:$F$703)=B200)*('4. Trading Tracker'!$L$8:$L$703)),0))</f>
        <v/>
      </c>
      <c r="I200" s="99"/>
      <c r="J200" s="4"/>
      <c r="K200" s="93"/>
      <c r="L200" s="22"/>
      <c r="M200" s="22"/>
      <c r="N200" s="22"/>
      <c r="O200" s="22"/>
      <c r="P200" s="29" t="str">
        <f t="shared" si="17"/>
        <v/>
      </c>
      <c r="Q200" s="152" t="str">
        <f t="shared" si="22"/>
        <v/>
      </c>
      <c r="R200" s="24"/>
      <c r="S200" s="149" t="str">
        <f>IF(L200="","",L200-SUM($H$9:H200))</f>
        <v/>
      </c>
      <c r="T200" s="86" t="str">
        <f>IF(H200="","",S200/SUM($H$9:H200))</f>
        <v/>
      </c>
      <c r="U200" s="24"/>
      <c r="V200" s="30" t="str">
        <f t="shared" si="18"/>
        <v/>
      </c>
      <c r="W200" s="29" t="str">
        <f>IF(P200="","",((P200-K200)*'1. Data Input'!$C$13)/12)</f>
        <v/>
      </c>
    </row>
    <row r="201" spans="1:23" s="20" customFormat="1">
      <c r="A201" s="25" t="str">
        <f t="shared" si="19"/>
        <v/>
      </c>
      <c r="B201" s="25" t="str">
        <f t="shared" si="20"/>
        <v/>
      </c>
      <c r="C201" s="25" t="str">
        <f>IF(D201="","",'1. Data Input'!$C$5+('3. Monthly Balance Sheet'!B201-'1. Data Input'!$C$4))</f>
        <v/>
      </c>
      <c r="D201" s="97"/>
      <c r="E201" s="93"/>
      <c r="F201" s="22"/>
      <c r="G201" s="29" t="str">
        <f t="shared" si="21"/>
        <v/>
      </c>
      <c r="H201" s="94" t="str">
        <f>IF(B201="","",IFERROR(SUMPRODUCT((MONTH('4. Trading Tracker'!$F$8:$F$703)=A201)*(YEAR('4. Trading Tracker'!$F$8:$F$703)=B201)*('4. Trading Tracker'!$L$8:$L$703)),0))</f>
        <v/>
      </c>
      <c r="I201" s="99"/>
      <c r="J201" s="4"/>
      <c r="K201" s="93"/>
      <c r="L201" s="22"/>
      <c r="M201" s="22"/>
      <c r="N201" s="22"/>
      <c r="O201" s="22"/>
      <c r="P201" s="29" t="str">
        <f t="shared" ref="P201:P264" si="23">IF(D201="","",SUM(K201:O201))</f>
        <v/>
      </c>
      <c r="Q201" s="152" t="str">
        <f t="shared" si="22"/>
        <v/>
      </c>
      <c r="R201" s="24"/>
      <c r="S201" s="149" t="str">
        <f>IF(L201="","",L201-SUM($H$9:H201))</f>
        <v/>
      </c>
      <c r="T201" s="86" t="str">
        <f>IF(H201="","",S201/SUM($H$9:H201))</f>
        <v/>
      </c>
      <c r="U201" s="24"/>
      <c r="V201" s="30" t="str">
        <f t="shared" ref="V201:V264" si="24">IFERROR((G201)/E201,"")</f>
        <v/>
      </c>
      <c r="W201" s="29" t="str">
        <f>IF(P201="","",((P201-K201)*'1. Data Input'!$C$13)/12)</f>
        <v/>
      </c>
    </row>
    <row r="202" spans="1:23" s="20" customFormat="1">
      <c r="A202" s="25" t="str">
        <f t="shared" ref="A202:A265" si="25">IF(D202="","",MONTH(D202))</f>
        <v/>
      </c>
      <c r="B202" s="25" t="str">
        <f t="shared" ref="B202:B265" si="26">IF(YEAR(D202)=1900,"",YEAR(D202))</f>
        <v/>
      </c>
      <c r="C202" s="25" t="str">
        <f>IF(D202="","",'1. Data Input'!$C$5+('3. Monthly Balance Sheet'!B202-'1. Data Input'!$C$4))</f>
        <v/>
      </c>
      <c r="D202" s="97"/>
      <c r="E202" s="93"/>
      <c r="F202" s="22"/>
      <c r="G202" s="29" t="str">
        <f t="shared" ref="G202:G265" si="27">IF(E202="","",E202-F202)</f>
        <v/>
      </c>
      <c r="H202" s="94" t="str">
        <f>IF(B202="","",IFERROR(SUMPRODUCT((MONTH('4. Trading Tracker'!$F$8:$F$703)=A202)*(YEAR('4. Trading Tracker'!$F$8:$F$703)=B202)*('4. Trading Tracker'!$L$8:$L$703)),0))</f>
        <v/>
      </c>
      <c r="I202" s="99"/>
      <c r="J202" s="4"/>
      <c r="K202" s="93"/>
      <c r="L202" s="22"/>
      <c r="M202" s="22"/>
      <c r="N202" s="22"/>
      <c r="O202" s="22"/>
      <c r="P202" s="29" t="str">
        <f t="shared" si="23"/>
        <v/>
      </c>
      <c r="Q202" s="152" t="str">
        <f t="shared" ref="Q202:Q265" si="28">IF(P202=0,"",IFERROR(((P202/P201)-1),""))</f>
        <v/>
      </c>
      <c r="R202" s="24"/>
      <c r="S202" s="149" t="str">
        <f>IF(L202="","",L202-SUM($H$9:H202))</f>
        <v/>
      </c>
      <c r="T202" s="86" t="str">
        <f>IF(H202="","",S202/SUM($H$9:H202))</f>
        <v/>
      </c>
      <c r="U202" s="24"/>
      <c r="V202" s="30" t="str">
        <f t="shared" si="24"/>
        <v/>
      </c>
      <c r="W202" s="29" t="str">
        <f>IF(P202="","",((P202-K202)*'1. Data Input'!$C$13)/12)</f>
        <v/>
      </c>
    </row>
    <row r="203" spans="1:23" s="20" customFormat="1">
      <c r="A203" s="25" t="str">
        <f t="shared" si="25"/>
        <v/>
      </c>
      <c r="B203" s="25" t="str">
        <f t="shared" si="26"/>
        <v/>
      </c>
      <c r="C203" s="25" t="str">
        <f>IF(D203="","",'1. Data Input'!$C$5+('3. Monthly Balance Sheet'!B203-'1. Data Input'!$C$4))</f>
        <v/>
      </c>
      <c r="D203" s="97"/>
      <c r="E203" s="93"/>
      <c r="F203" s="22"/>
      <c r="G203" s="29" t="str">
        <f t="shared" si="27"/>
        <v/>
      </c>
      <c r="H203" s="94" t="str">
        <f>IF(B203="","",IFERROR(SUMPRODUCT((MONTH('4. Trading Tracker'!$F$8:$F$703)=A203)*(YEAR('4. Trading Tracker'!$F$8:$F$703)=B203)*('4. Trading Tracker'!$L$8:$L$703)),0))</f>
        <v/>
      </c>
      <c r="I203" s="99"/>
      <c r="J203" s="4"/>
      <c r="K203" s="93"/>
      <c r="L203" s="22"/>
      <c r="M203" s="22"/>
      <c r="N203" s="22"/>
      <c r="O203" s="22"/>
      <c r="P203" s="29" t="str">
        <f t="shared" si="23"/>
        <v/>
      </c>
      <c r="Q203" s="152" t="str">
        <f t="shared" si="28"/>
        <v/>
      </c>
      <c r="R203" s="24"/>
      <c r="S203" s="149" t="str">
        <f>IF(L203="","",L203-SUM($H$9:H203))</f>
        <v/>
      </c>
      <c r="T203" s="86" t="str">
        <f>IF(H203="","",S203/SUM($H$9:H203))</f>
        <v/>
      </c>
      <c r="U203" s="24"/>
      <c r="V203" s="30" t="str">
        <f t="shared" si="24"/>
        <v/>
      </c>
      <c r="W203" s="29" t="str">
        <f>IF(P203="","",((P203-K203)*'1. Data Input'!$C$13)/12)</f>
        <v/>
      </c>
    </row>
    <row r="204" spans="1:23" s="20" customFormat="1">
      <c r="A204" s="25" t="str">
        <f t="shared" si="25"/>
        <v/>
      </c>
      <c r="B204" s="25" t="str">
        <f t="shared" si="26"/>
        <v/>
      </c>
      <c r="C204" s="25" t="str">
        <f>IF(D204="","",'1. Data Input'!$C$5+('3. Monthly Balance Sheet'!B204-'1. Data Input'!$C$4))</f>
        <v/>
      </c>
      <c r="D204" s="97"/>
      <c r="E204" s="93"/>
      <c r="F204" s="22"/>
      <c r="G204" s="29" t="str">
        <f t="shared" si="27"/>
        <v/>
      </c>
      <c r="H204" s="94" t="str">
        <f>IF(B204="","",IFERROR(SUMPRODUCT((MONTH('4. Trading Tracker'!$F$8:$F$703)=A204)*(YEAR('4. Trading Tracker'!$F$8:$F$703)=B204)*('4. Trading Tracker'!$L$8:$L$703)),0))</f>
        <v/>
      </c>
      <c r="I204" s="99"/>
      <c r="J204" s="4"/>
      <c r="K204" s="93"/>
      <c r="L204" s="22"/>
      <c r="M204" s="22"/>
      <c r="N204" s="22"/>
      <c r="O204" s="22"/>
      <c r="P204" s="29" t="str">
        <f t="shared" si="23"/>
        <v/>
      </c>
      <c r="Q204" s="152" t="str">
        <f t="shared" si="28"/>
        <v/>
      </c>
      <c r="R204" s="24"/>
      <c r="S204" s="149" t="str">
        <f>IF(L204="","",L204-SUM($H$9:H204))</f>
        <v/>
      </c>
      <c r="T204" s="86" t="str">
        <f>IF(H204="","",S204/SUM($H$9:H204))</f>
        <v/>
      </c>
      <c r="U204" s="24"/>
      <c r="V204" s="30" t="str">
        <f t="shared" si="24"/>
        <v/>
      </c>
      <c r="W204" s="29" t="str">
        <f>IF(P204="","",((P204-K204)*'1. Data Input'!$C$13)/12)</f>
        <v/>
      </c>
    </row>
    <row r="205" spans="1:23" s="20" customFormat="1">
      <c r="A205" s="25" t="str">
        <f t="shared" si="25"/>
        <v/>
      </c>
      <c r="B205" s="25" t="str">
        <f t="shared" si="26"/>
        <v/>
      </c>
      <c r="C205" s="25" t="str">
        <f>IF(D205="","",'1. Data Input'!$C$5+('3. Monthly Balance Sheet'!B205-'1. Data Input'!$C$4))</f>
        <v/>
      </c>
      <c r="D205" s="97"/>
      <c r="E205" s="93"/>
      <c r="F205" s="22"/>
      <c r="G205" s="29" t="str">
        <f t="shared" si="27"/>
        <v/>
      </c>
      <c r="H205" s="94" t="str">
        <f>IF(B205="","",IFERROR(SUMPRODUCT((MONTH('4. Trading Tracker'!$F$8:$F$703)=A205)*(YEAR('4. Trading Tracker'!$F$8:$F$703)=B205)*('4. Trading Tracker'!$L$8:$L$703)),0))</f>
        <v/>
      </c>
      <c r="I205" s="99"/>
      <c r="J205" s="4"/>
      <c r="K205" s="93"/>
      <c r="L205" s="22"/>
      <c r="M205" s="22"/>
      <c r="N205" s="22"/>
      <c r="O205" s="22"/>
      <c r="P205" s="29" t="str">
        <f t="shared" si="23"/>
        <v/>
      </c>
      <c r="Q205" s="152" t="str">
        <f t="shared" si="28"/>
        <v/>
      </c>
      <c r="R205" s="24"/>
      <c r="S205" s="149" t="str">
        <f>IF(L205="","",L205-SUM($H$9:H205))</f>
        <v/>
      </c>
      <c r="T205" s="86" t="str">
        <f>IF(H205="","",S205/SUM($H$9:H205))</f>
        <v/>
      </c>
      <c r="U205" s="24"/>
      <c r="V205" s="30" t="str">
        <f t="shared" si="24"/>
        <v/>
      </c>
      <c r="W205" s="29" t="str">
        <f>IF(P205="","",((P205-K205)*'1. Data Input'!$C$13)/12)</f>
        <v/>
      </c>
    </row>
    <row r="206" spans="1:23" s="20" customFormat="1">
      <c r="A206" s="25" t="str">
        <f t="shared" si="25"/>
        <v/>
      </c>
      <c r="B206" s="25" t="str">
        <f t="shared" si="26"/>
        <v/>
      </c>
      <c r="C206" s="25" t="str">
        <f>IF(D206="","",'1. Data Input'!$C$5+('3. Monthly Balance Sheet'!B206-'1. Data Input'!$C$4))</f>
        <v/>
      </c>
      <c r="D206" s="97"/>
      <c r="E206" s="93"/>
      <c r="F206" s="22"/>
      <c r="G206" s="29" t="str">
        <f t="shared" si="27"/>
        <v/>
      </c>
      <c r="H206" s="94" t="str">
        <f>IF(B206="","",IFERROR(SUMPRODUCT((MONTH('4. Trading Tracker'!$F$8:$F$703)=A206)*(YEAR('4. Trading Tracker'!$F$8:$F$703)=B206)*('4. Trading Tracker'!$L$8:$L$703)),0))</f>
        <v/>
      </c>
      <c r="I206" s="99"/>
      <c r="J206" s="4"/>
      <c r="K206" s="93"/>
      <c r="L206" s="22"/>
      <c r="M206" s="22"/>
      <c r="N206" s="22"/>
      <c r="O206" s="22"/>
      <c r="P206" s="29" t="str">
        <f t="shared" si="23"/>
        <v/>
      </c>
      <c r="Q206" s="152" t="str">
        <f t="shared" si="28"/>
        <v/>
      </c>
      <c r="R206" s="24"/>
      <c r="S206" s="149" t="str">
        <f>IF(L206="","",L206-SUM($H$9:H206))</f>
        <v/>
      </c>
      <c r="T206" s="86" t="str">
        <f>IF(H206="","",S206/SUM($H$9:H206))</f>
        <v/>
      </c>
      <c r="U206" s="24"/>
      <c r="V206" s="30" t="str">
        <f t="shared" si="24"/>
        <v/>
      </c>
      <c r="W206" s="29" t="str">
        <f>IF(P206="","",((P206-K206)*'1. Data Input'!$C$13)/12)</f>
        <v/>
      </c>
    </row>
    <row r="207" spans="1:23" s="20" customFormat="1">
      <c r="A207" s="25" t="str">
        <f t="shared" si="25"/>
        <v/>
      </c>
      <c r="B207" s="25" t="str">
        <f t="shared" si="26"/>
        <v/>
      </c>
      <c r="C207" s="25" t="str">
        <f>IF(D207="","",'1. Data Input'!$C$5+('3. Monthly Balance Sheet'!B207-'1. Data Input'!$C$4))</f>
        <v/>
      </c>
      <c r="D207" s="97"/>
      <c r="E207" s="93"/>
      <c r="F207" s="22"/>
      <c r="G207" s="29" t="str">
        <f t="shared" si="27"/>
        <v/>
      </c>
      <c r="H207" s="94" t="str">
        <f>IF(B207="","",IFERROR(SUMPRODUCT((MONTH('4. Trading Tracker'!$F$8:$F$703)=A207)*(YEAR('4. Trading Tracker'!$F$8:$F$703)=B207)*('4. Trading Tracker'!$L$8:$L$703)),0))</f>
        <v/>
      </c>
      <c r="I207" s="99"/>
      <c r="J207" s="4"/>
      <c r="K207" s="93"/>
      <c r="L207" s="22"/>
      <c r="M207" s="22"/>
      <c r="N207" s="22"/>
      <c r="O207" s="22"/>
      <c r="P207" s="29" t="str">
        <f t="shared" si="23"/>
        <v/>
      </c>
      <c r="Q207" s="152" t="str">
        <f t="shared" si="28"/>
        <v/>
      </c>
      <c r="R207" s="24"/>
      <c r="S207" s="149" t="str">
        <f>IF(L207="","",L207-SUM($H$9:H207))</f>
        <v/>
      </c>
      <c r="T207" s="86" t="str">
        <f>IF(H207="","",S207/SUM($H$9:H207))</f>
        <v/>
      </c>
      <c r="U207" s="24"/>
      <c r="V207" s="30" t="str">
        <f t="shared" si="24"/>
        <v/>
      </c>
      <c r="W207" s="29" t="str">
        <f>IF(P207="","",((P207-K207)*'1. Data Input'!$C$13)/12)</f>
        <v/>
      </c>
    </row>
    <row r="208" spans="1:23" s="20" customFormat="1">
      <c r="A208" s="25" t="str">
        <f t="shared" si="25"/>
        <v/>
      </c>
      <c r="B208" s="25" t="str">
        <f t="shared" si="26"/>
        <v/>
      </c>
      <c r="C208" s="25" t="str">
        <f>IF(D208="","",'1. Data Input'!$C$5+('3. Monthly Balance Sheet'!B208-'1. Data Input'!$C$4))</f>
        <v/>
      </c>
      <c r="D208" s="97"/>
      <c r="E208" s="93"/>
      <c r="F208" s="22"/>
      <c r="G208" s="29" t="str">
        <f t="shared" si="27"/>
        <v/>
      </c>
      <c r="H208" s="94" t="str">
        <f>IF(B208="","",IFERROR(SUMPRODUCT((MONTH('4. Trading Tracker'!$F$8:$F$703)=A208)*(YEAR('4. Trading Tracker'!$F$8:$F$703)=B208)*('4. Trading Tracker'!$L$8:$L$703)),0))</f>
        <v/>
      </c>
      <c r="I208" s="99"/>
      <c r="J208" s="4"/>
      <c r="K208" s="93"/>
      <c r="L208" s="22"/>
      <c r="M208" s="22"/>
      <c r="N208" s="22"/>
      <c r="O208" s="22"/>
      <c r="P208" s="29" t="str">
        <f t="shared" si="23"/>
        <v/>
      </c>
      <c r="Q208" s="152" t="str">
        <f t="shared" si="28"/>
        <v/>
      </c>
      <c r="R208" s="24"/>
      <c r="S208" s="149" t="str">
        <f>IF(L208="","",L208-SUM($H$9:H208))</f>
        <v/>
      </c>
      <c r="T208" s="86" t="str">
        <f>IF(H208="","",S208/SUM($H$9:H208))</f>
        <v/>
      </c>
      <c r="U208" s="24"/>
      <c r="V208" s="30" t="str">
        <f t="shared" si="24"/>
        <v/>
      </c>
      <c r="W208" s="29" t="str">
        <f>IF(P208="","",((P208-K208)*'1. Data Input'!$C$13)/12)</f>
        <v/>
      </c>
    </row>
    <row r="209" spans="1:23" s="20" customFormat="1">
      <c r="A209" s="25" t="str">
        <f t="shared" si="25"/>
        <v/>
      </c>
      <c r="B209" s="25" t="str">
        <f t="shared" si="26"/>
        <v/>
      </c>
      <c r="C209" s="25" t="str">
        <f>IF(D209="","",'1. Data Input'!$C$5+('3. Monthly Balance Sheet'!B209-'1. Data Input'!$C$4))</f>
        <v/>
      </c>
      <c r="D209" s="97"/>
      <c r="E209" s="93"/>
      <c r="F209" s="22"/>
      <c r="G209" s="29" t="str">
        <f t="shared" si="27"/>
        <v/>
      </c>
      <c r="H209" s="94" t="str">
        <f>IF(B209="","",IFERROR(SUMPRODUCT((MONTH('4. Trading Tracker'!$F$8:$F$703)=A209)*(YEAR('4. Trading Tracker'!$F$8:$F$703)=B209)*('4. Trading Tracker'!$L$8:$L$703)),0))</f>
        <v/>
      </c>
      <c r="I209" s="99"/>
      <c r="J209" s="4"/>
      <c r="K209" s="93"/>
      <c r="L209" s="22"/>
      <c r="M209" s="22"/>
      <c r="N209" s="22"/>
      <c r="O209" s="22"/>
      <c r="P209" s="29" t="str">
        <f t="shared" si="23"/>
        <v/>
      </c>
      <c r="Q209" s="152" t="str">
        <f t="shared" si="28"/>
        <v/>
      </c>
      <c r="R209" s="24"/>
      <c r="S209" s="149" t="str">
        <f>IF(L209="","",L209-SUM($H$9:H209))</f>
        <v/>
      </c>
      <c r="T209" s="86" t="str">
        <f>IF(H209="","",S209/SUM($H$9:H209))</f>
        <v/>
      </c>
      <c r="U209" s="24"/>
      <c r="V209" s="30" t="str">
        <f t="shared" si="24"/>
        <v/>
      </c>
      <c r="W209" s="29" t="str">
        <f>IF(P209="","",((P209-K209)*'1. Data Input'!$C$13)/12)</f>
        <v/>
      </c>
    </row>
    <row r="210" spans="1:23" s="20" customFormat="1">
      <c r="A210" s="25" t="str">
        <f t="shared" si="25"/>
        <v/>
      </c>
      <c r="B210" s="25" t="str">
        <f t="shared" si="26"/>
        <v/>
      </c>
      <c r="C210" s="25" t="str">
        <f>IF(D210="","",'1. Data Input'!$C$5+('3. Monthly Balance Sheet'!B210-'1. Data Input'!$C$4))</f>
        <v/>
      </c>
      <c r="D210" s="97"/>
      <c r="E210" s="93"/>
      <c r="F210" s="22"/>
      <c r="G210" s="29" t="str">
        <f t="shared" si="27"/>
        <v/>
      </c>
      <c r="H210" s="94" t="str">
        <f>IF(B210="","",IFERROR(SUMPRODUCT((MONTH('4. Trading Tracker'!$F$8:$F$703)=A210)*(YEAR('4. Trading Tracker'!$F$8:$F$703)=B210)*('4. Trading Tracker'!$L$8:$L$703)),0))</f>
        <v/>
      </c>
      <c r="I210" s="99"/>
      <c r="J210" s="4"/>
      <c r="K210" s="93"/>
      <c r="L210" s="22"/>
      <c r="M210" s="22"/>
      <c r="N210" s="22"/>
      <c r="O210" s="22"/>
      <c r="P210" s="29" t="str">
        <f t="shared" si="23"/>
        <v/>
      </c>
      <c r="Q210" s="152" t="str">
        <f t="shared" si="28"/>
        <v/>
      </c>
      <c r="R210" s="24"/>
      <c r="S210" s="149" t="str">
        <f>IF(L210="","",L210-SUM($H$9:H210))</f>
        <v/>
      </c>
      <c r="T210" s="86" t="str">
        <f>IF(H210="","",S210/SUM($H$9:H210))</f>
        <v/>
      </c>
      <c r="U210" s="24"/>
      <c r="V210" s="30" t="str">
        <f t="shared" si="24"/>
        <v/>
      </c>
      <c r="W210" s="29" t="str">
        <f>IF(P210="","",((P210-K210)*'1. Data Input'!$C$13)/12)</f>
        <v/>
      </c>
    </row>
    <row r="211" spans="1:23" s="20" customFormat="1">
      <c r="A211" s="25" t="str">
        <f t="shared" si="25"/>
        <v/>
      </c>
      <c r="B211" s="25" t="str">
        <f t="shared" si="26"/>
        <v/>
      </c>
      <c r="C211" s="25" t="str">
        <f>IF(D211="","",'1. Data Input'!$C$5+('3. Monthly Balance Sheet'!B211-'1. Data Input'!$C$4))</f>
        <v/>
      </c>
      <c r="D211" s="97"/>
      <c r="E211" s="93"/>
      <c r="F211" s="22"/>
      <c r="G211" s="29" t="str">
        <f t="shared" si="27"/>
        <v/>
      </c>
      <c r="H211" s="94" t="str">
        <f>IF(B211="","",IFERROR(SUMPRODUCT((MONTH('4. Trading Tracker'!$F$8:$F$703)=A211)*(YEAR('4. Trading Tracker'!$F$8:$F$703)=B211)*('4. Trading Tracker'!$L$8:$L$703)),0))</f>
        <v/>
      </c>
      <c r="I211" s="99"/>
      <c r="J211" s="4"/>
      <c r="K211" s="93"/>
      <c r="L211" s="22"/>
      <c r="M211" s="22"/>
      <c r="N211" s="22"/>
      <c r="O211" s="22"/>
      <c r="P211" s="29" t="str">
        <f t="shared" si="23"/>
        <v/>
      </c>
      <c r="Q211" s="152" t="str">
        <f t="shared" si="28"/>
        <v/>
      </c>
      <c r="R211" s="24"/>
      <c r="S211" s="149" t="str">
        <f>IF(L211="","",L211-SUM($H$9:H211))</f>
        <v/>
      </c>
      <c r="T211" s="86" t="str">
        <f>IF(H211="","",S211/SUM($H$9:H211))</f>
        <v/>
      </c>
      <c r="U211" s="24"/>
      <c r="V211" s="30" t="str">
        <f t="shared" si="24"/>
        <v/>
      </c>
      <c r="W211" s="29" t="str">
        <f>IF(P211="","",((P211-K211)*'1. Data Input'!$C$13)/12)</f>
        <v/>
      </c>
    </row>
    <row r="212" spans="1:23" s="20" customFormat="1">
      <c r="A212" s="25" t="str">
        <f t="shared" si="25"/>
        <v/>
      </c>
      <c r="B212" s="25" t="str">
        <f t="shared" si="26"/>
        <v/>
      </c>
      <c r="C212" s="25" t="str">
        <f>IF(D212="","",'1. Data Input'!$C$5+('3. Monthly Balance Sheet'!B212-'1. Data Input'!$C$4))</f>
        <v/>
      </c>
      <c r="D212" s="97"/>
      <c r="E212" s="93"/>
      <c r="F212" s="22"/>
      <c r="G212" s="29" t="str">
        <f t="shared" si="27"/>
        <v/>
      </c>
      <c r="H212" s="94" t="str">
        <f>IF(B212="","",IFERROR(SUMPRODUCT((MONTH('4. Trading Tracker'!$F$8:$F$703)=A212)*(YEAR('4. Trading Tracker'!$F$8:$F$703)=B212)*('4. Trading Tracker'!$L$8:$L$703)),0))</f>
        <v/>
      </c>
      <c r="I212" s="99"/>
      <c r="J212" s="4"/>
      <c r="K212" s="93"/>
      <c r="L212" s="22"/>
      <c r="M212" s="22"/>
      <c r="N212" s="22"/>
      <c r="O212" s="22"/>
      <c r="P212" s="29" t="str">
        <f t="shared" si="23"/>
        <v/>
      </c>
      <c r="Q212" s="152" t="str">
        <f t="shared" si="28"/>
        <v/>
      </c>
      <c r="R212" s="24"/>
      <c r="S212" s="149" t="str">
        <f>IF(L212="","",L212-SUM($H$9:H212))</f>
        <v/>
      </c>
      <c r="T212" s="86" t="str">
        <f>IF(H212="","",S212/SUM($H$9:H212))</f>
        <v/>
      </c>
      <c r="U212" s="24"/>
      <c r="V212" s="30" t="str">
        <f t="shared" si="24"/>
        <v/>
      </c>
      <c r="W212" s="29" t="str">
        <f>IF(P212="","",((P212-K212)*'1. Data Input'!$C$13)/12)</f>
        <v/>
      </c>
    </row>
    <row r="213" spans="1:23" s="20" customFormat="1">
      <c r="A213" s="25" t="str">
        <f t="shared" si="25"/>
        <v/>
      </c>
      <c r="B213" s="25" t="str">
        <f t="shared" si="26"/>
        <v/>
      </c>
      <c r="C213" s="25" t="str">
        <f>IF(D213="","",'1. Data Input'!$C$5+('3. Monthly Balance Sheet'!B213-'1. Data Input'!$C$4))</f>
        <v/>
      </c>
      <c r="D213" s="97"/>
      <c r="E213" s="93"/>
      <c r="F213" s="22"/>
      <c r="G213" s="29" t="str">
        <f t="shared" si="27"/>
        <v/>
      </c>
      <c r="H213" s="94" t="str">
        <f>IF(B213="","",IFERROR(SUMPRODUCT((MONTH('4. Trading Tracker'!$F$8:$F$703)=A213)*(YEAR('4. Trading Tracker'!$F$8:$F$703)=B213)*('4. Trading Tracker'!$L$8:$L$703)),0))</f>
        <v/>
      </c>
      <c r="I213" s="99"/>
      <c r="J213" s="4"/>
      <c r="K213" s="93"/>
      <c r="L213" s="22"/>
      <c r="M213" s="22"/>
      <c r="N213" s="22"/>
      <c r="O213" s="22"/>
      <c r="P213" s="29" t="str">
        <f t="shared" si="23"/>
        <v/>
      </c>
      <c r="Q213" s="152" t="str">
        <f t="shared" si="28"/>
        <v/>
      </c>
      <c r="R213" s="24"/>
      <c r="S213" s="149" t="str">
        <f>IF(L213="","",L213-SUM($H$9:H213))</f>
        <v/>
      </c>
      <c r="T213" s="86" t="str">
        <f>IF(H213="","",S213/SUM($H$9:H213))</f>
        <v/>
      </c>
      <c r="U213" s="24"/>
      <c r="V213" s="30" t="str">
        <f t="shared" si="24"/>
        <v/>
      </c>
      <c r="W213" s="29" t="str">
        <f>IF(P213="","",((P213-K213)*'1. Data Input'!$C$13)/12)</f>
        <v/>
      </c>
    </row>
    <row r="214" spans="1:23" s="20" customFormat="1">
      <c r="A214" s="25" t="str">
        <f t="shared" si="25"/>
        <v/>
      </c>
      <c r="B214" s="25" t="str">
        <f t="shared" si="26"/>
        <v/>
      </c>
      <c r="C214" s="25" t="str">
        <f>IF(D214="","",'1. Data Input'!$C$5+('3. Monthly Balance Sheet'!B214-'1. Data Input'!$C$4))</f>
        <v/>
      </c>
      <c r="D214" s="97"/>
      <c r="E214" s="93"/>
      <c r="F214" s="22"/>
      <c r="G214" s="29" t="str">
        <f t="shared" si="27"/>
        <v/>
      </c>
      <c r="H214" s="94" t="str">
        <f>IF(B214="","",IFERROR(SUMPRODUCT((MONTH('4. Trading Tracker'!$F$8:$F$703)=A214)*(YEAR('4. Trading Tracker'!$F$8:$F$703)=B214)*('4. Trading Tracker'!$L$8:$L$703)),0))</f>
        <v/>
      </c>
      <c r="I214" s="99"/>
      <c r="J214" s="4"/>
      <c r="K214" s="93"/>
      <c r="L214" s="22"/>
      <c r="M214" s="22"/>
      <c r="N214" s="22"/>
      <c r="O214" s="22"/>
      <c r="P214" s="29" t="str">
        <f t="shared" si="23"/>
        <v/>
      </c>
      <c r="Q214" s="152" t="str">
        <f t="shared" si="28"/>
        <v/>
      </c>
      <c r="R214" s="24"/>
      <c r="S214" s="149" t="str">
        <f>IF(L214="","",L214-SUM($H$9:H214))</f>
        <v/>
      </c>
      <c r="T214" s="86" t="str">
        <f>IF(H214="","",S214/SUM($H$9:H214))</f>
        <v/>
      </c>
      <c r="U214" s="24"/>
      <c r="V214" s="30" t="str">
        <f t="shared" si="24"/>
        <v/>
      </c>
      <c r="W214" s="29" t="str">
        <f>IF(P214="","",((P214-K214)*'1. Data Input'!$C$13)/12)</f>
        <v/>
      </c>
    </row>
    <row r="215" spans="1:23" s="20" customFormat="1">
      <c r="A215" s="25" t="str">
        <f t="shared" si="25"/>
        <v/>
      </c>
      <c r="B215" s="25" t="str">
        <f t="shared" si="26"/>
        <v/>
      </c>
      <c r="C215" s="25" t="str">
        <f>IF(D215="","",'1. Data Input'!$C$5+('3. Monthly Balance Sheet'!B215-'1. Data Input'!$C$4))</f>
        <v/>
      </c>
      <c r="D215" s="97"/>
      <c r="E215" s="93"/>
      <c r="F215" s="22"/>
      <c r="G215" s="29" t="str">
        <f t="shared" si="27"/>
        <v/>
      </c>
      <c r="H215" s="94" t="str">
        <f>IF(B215="","",IFERROR(SUMPRODUCT((MONTH('4. Trading Tracker'!$F$8:$F$703)=A215)*(YEAR('4. Trading Tracker'!$F$8:$F$703)=B215)*('4. Trading Tracker'!$L$8:$L$703)),0))</f>
        <v/>
      </c>
      <c r="I215" s="99"/>
      <c r="J215" s="4"/>
      <c r="K215" s="93"/>
      <c r="L215" s="22"/>
      <c r="M215" s="22"/>
      <c r="N215" s="22"/>
      <c r="O215" s="22"/>
      <c r="P215" s="29" t="str">
        <f t="shared" si="23"/>
        <v/>
      </c>
      <c r="Q215" s="152" t="str">
        <f t="shared" si="28"/>
        <v/>
      </c>
      <c r="R215" s="24"/>
      <c r="S215" s="149" t="str">
        <f>IF(L215="","",L215-SUM($H$9:H215))</f>
        <v/>
      </c>
      <c r="T215" s="86" t="str">
        <f>IF(H215="","",S215/SUM($H$9:H215))</f>
        <v/>
      </c>
      <c r="U215" s="24"/>
      <c r="V215" s="30" t="str">
        <f t="shared" si="24"/>
        <v/>
      </c>
      <c r="W215" s="29" t="str">
        <f>IF(P215="","",((P215-K215)*'1. Data Input'!$C$13)/12)</f>
        <v/>
      </c>
    </row>
    <row r="216" spans="1:23" s="20" customFormat="1">
      <c r="A216" s="25" t="str">
        <f t="shared" si="25"/>
        <v/>
      </c>
      <c r="B216" s="25" t="str">
        <f t="shared" si="26"/>
        <v/>
      </c>
      <c r="C216" s="25" t="str">
        <f>IF(D216="","",'1. Data Input'!$C$5+('3. Monthly Balance Sheet'!B216-'1. Data Input'!$C$4))</f>
        <v/>
      </c>
      <c r="D216" s="97"/>
      <c r="E216" s="93"/>
      <c r="F216" s="22"/>
      <c r="G216" s="29" t="str">
        <f t="shared" si="27"/>
        <v/>
      </c>
      <c r="H216" s="94" t="str">
        <f>IF(B216="","",IFERROR(SUMPRODUCT((MONTH('4. Trading Tracker'!$F$8:$F$703)=A216)*(YEAR('4. Trading Tracker'!$F$8:$F$703)=B216)*('4. Trading Tracker'!$L$8:$L$703)),0))</f>
        <v/>
      </c>
      <c r="I216" s="99"/>
      <c r="J216" s="4"/>
      <c r="K216" s="93"/>
      <c r="L216" s="22"/>
      <c r="M216" s="22"/>
      <c r="N216" s="22"/>
      <c r="O216" s="22"/>
      <c r="P216" s="29" t="str">
        <f t="shared" si="23"/>
        <v/>
      </c>
      <c r="Q216" s="152" t="str">
        <f t="shared" si="28"/>
        <v/>
      </c>
      <c r="R216" s="24"/>
      <c r="S216" s="149" t="str">
        <f>IF(L216="","",L216-SUM($H$9:H216))</f>
        <v/>
      </c>
      <c r="T216" s="86" t="str">
        <f>IF(H216="","",S216/SUM($H$9:H216))</f>
        <v/>
      </c>
      <c r="U216" s="24"/>
      <c r="V216" s="30" t="str">
        <f t="shared" si="24"/>
        <v/>
      </c>
      <c r="W216" s="29" t="str">
        <f>IF(P216="","",((P216-K216)*'1. Data Input'!$C$13)/12)</f>
        <v/>
      </c>
    </row>
    <row r="217" spans="1:23" s="20" customFormat="1">
      <c r="A217" s="25" t="str">
        <f t="shared" si="25"/>
        <v/>
      </c>
      <c r="B217" s="25" t="str">
        <f t="shared" si="26"/>
        <v/>
      </c>
      <c r="C217" s="25" t="str">
        <f>IF(D217="","",'1. Data Input'!$C$5+('3. Monthly Balance Sheet'!B217-'1. Data Input'!$C$4))</f>
        <v/>
      </c>
      <c r="D217" s="97"/>
      <c r="E217" s="93"/>
      <c r="F217" s="22"/>
      <c r="G217" s="29" t="str">
        <f t="shared" si="27"/>
        <v/>
      </c>
      <c r="H217" s="94" t="str">
        <f>IF(B217="","",IFERROR(SUMPRODUCT((MONTH('4. Trading Tracker'!$F$8:$F$703)=A217)*(YEAR('4. Trading Tracker'!$F$8:$F$703)=B217)*('4. Trading Tracker'!$L$8:$L$703)),0))</f>
        <v/>
      </c>
      <c r="I217" s="99"/>
      <c r="J217" s="4"/>
      <c r="K217" s="93"/>
      <c r="L217" s="22"/>
      <c r="M217" s="22"/>
      <c r="N217" s="22"/>
      <c r="O217" s="22"/>
      <c r="P217" s="29" t="str">
        <f t="shared" si="23"/>
        <v/>
      </c>
      <c r="Q217" s="152" t="str">
        <f t="shared" si="28"/>
        <v/>
      </c>
      <c r="R217" s="24"/>
      <c r="S217" s="149" t="str">
        <f>IF(L217="","",L217-SUM($H$9:H217))</f>
        <v/>
      </c>
      <c r="T217" s="86" t="str">
        <f>IF(H217="","",S217/SUM($H$9:H217))</f>
        <v/>
      </c>
      <c r="U217" s="24"/>
      <c r="V217" s="30" t="str">
        <f t="shared" si="24"/>
        <v/>
      </c>
      <c r="W217" s="29" t="str">
        <f>IF(P217="","",((P217-K217)*'1. Data Input'!$C$13)/12)</f>
        <v/>
      </c>
    </row>
    <row r="218" spans="1:23" s="20" customFormat="1">
      <c r="A218" s="25" t="str">
        <f t="shared" si="25"/>
        <v/>
      </c>
      <c r="B218" s="25" t="str">
        <f t="shared" si="26"/>
        <v/>
      </c>
      <c r="C218" s="25" t="str">
        <f>IF(D218="","",'1. Data Input'!$C$5+('3. Monthly Balance Sheet'!B218-'1. Data Input'!$C$4))</f>
        <v/>
      </c>
      <c r="D218" s="97"/>
      <c r="E218" s="93"/>
      <c r="F218" s="22"/>
      <c r="G218" s="29" t="str">
        <f t="shared" si="27"/>
        <v/>
      </c>
      <c r="H218" s="94" t="str">
        <f>IF(B218="","",IFERROR(SUMPRODUCT((MONTH('4. Trading Tracker'!$F$8:$F$703)=A218)*(YEAR('4. Trading Tracker'!$F$8:$F$703)=B218)*('4. Trading Tracker'!$L$8:$L$703)),0))</f>
        <v/>
      </c>
      <c r="I218" s="99"/>
      <c r="J218" s="4"/>
      <c r="K218" s="93"/>
      <c r="L218" s="22"/>
      <c r="M218" s="22"/>
      <c r="N218" s="22"/>
      <c r="O218" s="22"/>
      <c r="P218" s="29" t="str">
        <f t="shared" si="23"/>
        <v/>
      </c>
      <c r="Q218" s="152" t="str">
        <f t="shared" si="28"/>
        <v/>
      </c>
      <c r="R218" s="24"/>
      <c r="S218" s="149" t="str">
        <f>IF(L218="","",L218-SUM($H$9:H218))</f>
        <v/>
      </c>
      <c r="T218" s="86" t="str">
        <f>IF(H218="","",S218/SUM($H$9:H218))</f>
        <v/>
      </c>
      <c r="U218" s="24"/>
      <c r="V218" s="30" t="str">
        <f t="shared" si="24"/>
        <v/>
      </c>
      <c r="W218" s="29" t="str">
        <f>IF(P218="","",((P218-K218)*'1. Data Input'!$C$13)/12)</f>
        <v/>
      </c>
    </row>
    <row r="219" spans="1:23" s="20" customFormat="1">
      <c r="A219" s="25" t="str">
        <f t="shared" si="25"/>
        <v/>
      </c>
      <c r="B219" s="25" t="str">
        <f t="shared" si="26"/>
        <v/>
      </c>
      <c r="C219" s="25" t="str">
        <f>IF(D219="","",'1. Data Input'!$C$5+('3. Monthly Balance Sheet'!B219-'1. Data Input'!$C$4))</f>
        <v/>
      </c>
      <c r="D219" s="97"/>
      <c r="E219" s="93"/>
      <c r="F219" s="22"/>
      <c r="G219" s="29" t="str">
        <f t="shared" si="27"/>
        <v/>
      </c>
      <c r="H219" s="94" t="str">
        <f>IF(B219="","",IFERROR(SUMPRODUCT((MONTH('4. Trading Tracker'!$F$8:$F$703)=A219)*(YEAR('4. Trading Tracker'!$F$8:$F$703)=B219)*('4. Trading Tracker'!$L$8:$L$703)),0))</f>
        <v/>
      </c>
      <c r="I219" s="99"/>
      <c r="J219" s="4"/>
      <c r="K219" s="93"/>
      <c r="L219" s="22"/>
      <c r="M219" s="22"/>
      <c r="N219" s="22"/>
      <c r="O219" s="22"/>
      <c r="P219" s="29" t="str">
        <f t="shared" si="23"/>
        <v/>
      </c>
      <c r="Q219" s="152" t="str">
        <f t="shared" si="28"/>
        <v/>
      </c>
      <c r="R219" s="24"/>
      <c r="S219" s="149" t="str">
        <f>IF(L219="","",L219-SUM($H$9:H219))</f>
        <v/>
      </c>
      <c r="T219" s="86" t="str">
        <f>IF(H219="","",S219/SUM($H$9:H219))</f>
        <v/>
      </c>
      <c r="U219" s="24"/>
      <c r="V219" s="30" t="str">
        <f t="shared" si="24"/>
        <v/>
      </c>
      <c r="W219" s="29" t="str">
        <f>IF(P219="","",((P219-K219)*'1. Data Input'!$C$13)/12)</f>
        <v/>
      </c>
    </row>
    <row r="220" spans="1:23" s="20" customFormat="1">
      <c r="A220" s="25" t="str">
        <f t="shared" si="25"/>
        <v/>
      </c>
      <c r="B220" s="25" t="str">
        <f t="shared" si="26"/>
        <v/>
      </c>
      <c r="C220" s="25" t="str">
        <f>IF(D220="","",'1. Data Input'!$C$5+('3. Monthly Balance Sheet'!B220-'1. Data Input'!$C$4))</f>
        <v/>
      </c>
      <c r="D220" s="97"/>
      <c r="E220" s="93"/>
      <c r="F220" s="22"/>
      <c r="G220" s="29" t="str">
        <f t="shared" si="27"/>
        <v/>
      </c>
      <c r="H220" s="94" t="str">
        <f>IF(B220="","",IFERROR(SUMPRODUCT((MONTH('4. Trading Tracker'!$F$8:$F$703)=A220)*(YEAR('4. Trading Tracker'!$F$8:$F$703)=B220)*('4. Trading Tracker'!$L$8:$L$703)),0))</f>
        <v/>
      </c>
      <c r="I220" s="99"/>
      <c r="J220" s="4"/>
      <c r="K220" s="93"/>
      <c r="L220" s="22"/>
      <c r="M220" s="22"/>
      <c r="N220" s="22"/>
      <c r="O220" s="22"/>
      <c r="P220" s="29" t="str">
        <f t="shared" si="23"/>
        <v/>
      </c>
      <c r="Q220" s="152" t="str">
        <f t="shared" si="28"/>
        <v/>
      </c>
      <c r="R220" s="24"/>
      <c r="S220" s="149" t="str">
        <f>IF(L220="","",L220-SUM($H$9:H220))</f>
        <v/>
      </c>
      <c r="T220" s="86" t="str">
        <f>IF(H220="","",S220/SUM($H$9:H220))</f>
        <v/>
      </c>
      <c r="U220" s="24"/>
      <c r="V220" s="30" t="str">
        <f t="shared" si="24"/>
        <v/>
      </c>
      <c r="W220" s="29" t="str">
        <f>IF(P220="","",((P220-K220)*'1. Data Input'!$C$13)/12)</f>
        <v/>
      </c>
    </row>
    <row r="221" spans="1:23" s="20" customFormat="1">
      <c r="A221" s="25" t="str">
        <f t="shared" si="25"/>
        <v/>
      </c>
      <c r="B221" s="25" t="str">
        <f t="shared" si="26"/>
        <v/>
      </c>
      <c r="C221" s="25" t="str">
        <f>IF(D221="","",'1. Data Input'!$C$5+('3. Monthly Balance Sheet'!B221-'1. Data Input'!$C$4))</f>
        <v/>
      </c>
      <c r="D221" s="97"/>
      <c r="E221" s="93"/>
      <c r="F221" s="22"/>
      <c r="G221" s="29" t="str">
        <f t="shared" si="27"/>
        <v/>
      </c>
      <c r="H221" s="94" t="str">
        <f>IF(B221="","",IFERROR(SUMPRODUCT((MONTH('4. Trading Tracker'!$F$8:$F$703)=A221)*(YEAR('4. Trading Tracker'!$F$8:$F$703)=B221)*('4. Trading Tracker'!$L$8:$L$703)),0))</f>
        <v/>
      </c>
      <c r="I221" s="99"/>
      <c r="J221" s="4"/>
      <c r="K221" s="93"/>
      <c r="L221" s="22"/>
      <c r="M221" s="22"/>
      <c r="N221" s="22"/>
      <c r="O221" s="22"/>
      <c r="P221" s="29" t="str">
        <f t="shared" si="23"/>
        <v/>
      </c>
      <c r="Q221" s="152" t="str">
        <f t="shared" si="28"/>
        <v/>
      </c>
      <c r="R221" s="24"/>
      <c r="S221" s="149" t="str">
        <f>IF(L221="","",L221-SUM($H$9:H221))</f>
        <v/>
      </c>
      <c r="T221" s="86" t="str">
        <f>IF(H221="","",S221/SUM($H$9:H221))</f>
        <v/>
      </c>
      <c r="U221" s="24"/>
      <c r="V221" s="30" t="str">
        <f t="shared" si="24"/>
        <v/>
      </c>
      <c r="W221" s="29" t="str">
        <f>IF(P221="","",((P221-K221)*'1. Data Input'!$C$13)/12)</f>
        <v/>
      </c>
    </row>
    <row r="222" spans="1:23" s="20" customFormat="1">
      <c r="A222" s="25" t="str">
        <f t="shared" si="25"/>
        <v/>
      </c>
      <c r="B222" s="25" t="str">
        <f t="shared" si="26"/>
        <v/>
      </c>
      <c r="C222" s="25" t="str">
        <f>IF(D222="","",'1. Data Input'!$C$5+('3. Monthly Balance Sheet'!B222-'1. Data Input'!$C$4))</f>
        <v/>
      </c>
      <c r="D222" s="97"/>
      <c r="E222" s="93"/>
      <c r="F222" s="22"/>
      <c r="G222" s="29" t="str">
        <f t="shared" si="27"/>
        <v/>
      </c>
      <c r="H222" s="94" t="str">
        <f>IF(B222="","",IFERROR(SUMPRODUCT((MONTH('4. Trading Tracker'!$F$8:$F$703)=A222)*(YEAR('4. Trading Tracker'!$F$8:$F$703)=B222)*('4. Trading Tracker'!$L$8:$L$703)),0))</f>
        <v/>
      </c>
      <c r="I222" s="99"/>
      <c r="J222" s="4"/>
      <c r="K222" s="93"/>
      <c r="L222" s="22"/>
      <c r="M222" s="22"/>
      <c r="N222" s="22"/>
      <c r="O222" s="22"/>
      <c r="P222" s="29" t="str">
        <f t="shared" si="23"/>
        <v/>
      </c>
      <c r="Q222" s="152" t="str">
        <f t="shared" si="28"/>
        <v/>
      </c>
      <c r="R222" s="24"/>
      <c r="S222" s="149" t="str">
        <f>IF(L222="","",L222-SUM($H$9:H222))</f>
        <v/>
      </c>
      <c r="T222" s="86" t="str">
        <f>IF(H222="","",S222/SUM($H$9:H222))</f>
        <v/>
      </c>
      <c r="U222" s="24"/>
      <c r="V222" s="30" t="str">
        <f t="shared" si="24"/>
        <v/>
      </c>
      <c r="W222" s="29" t="str">
        <f>IF(P222="","",((P222-K222)*'1. Data Input'!$C$13)/12)</f>
        <v/>
      </c>
    </row>
    <row r="223" spans="1:23" s="20" customFormat="1">
      <c r="A223" s="25" t="str">
        <f t="shared" si="25"/>
        <v/>
      </c>
      <c r="B223" s="25" t="str">
        <f t="shared" si="26"/>
        <v/>
      </c>
      <c r="C223" s="25" t="str">
        <f>IF(D223="","",'1. Data Input'!$C$5+('3. Monthly Balance Sheet'!B223-'1. Data Input'!$C$4))</f>
        <v/>
      </c>
      <c r="D223" s="97"/>
      <c r="E223" s="93"/>
      <c r="F223" s="22"/>
      <c r="G223" s="29" t="str">
        <f t="shared" si="27"/>
        <v/>
      </c>
      <c r="H223" s="94" t="str">
        <f>IF(B223="","",IFERROR(SUMPRODUCT((MONTH('4. Trading Tracker'!$F$8:$F$703)=A223)*(YEAR('4. Trading Tracker'!$F$8:$F$703)=B223)*('4. Trading Tracker'!$L$8:$L$703)),0))</f>
        <v/>
      </c>
      <c r="I223" s="99"/>
      <c r="J223" s="4"/>
      <c r="K223" s="93"/>
      <c r="L223" s="22"/>
      <c r="M223" s="22"/>
      <c r="N223" s="22"/>
      <c r="O223" s="22"/>
      <c r="P223" s="29" t="str">
        <f t="shared" si="23"/>
        <v/>
      </c>
      <c r="Q223" s="152" t="str">
        <f t="shared" si="28"/>
        <v/>
      </c>
      <c r="R223" s="24"/>
      <c r="S223" s="149" t="str">
        <f>IF(L223="","",L223-SUM($H$9:H223))</f>
        <v/>
      </c>
      <c r="T223" s="86" t="str">
        <f>IF(H223="","",S223/SUM($H$9:H223))</f>
        <v/>
      </c>
      <c r="U223" s="24"/>
      <c r="V223" s="30" t="str">
        <f t="shared" si="24"/>
        <v/>
      </c>
      <c r="W223" s="29" t="str">
        <f>IF(P223="","",((P223-K223)*'1. Data Input'!$C$13)/12)</f>
        <v/>
      </c>
    </row>
    <row r="224" spans="1:23" s="20" customFormat="1">
      <c r="A224" s="25" t="str">
        <f t="shared" si="25"/>
        <v/>
      </c>
      <c r="B224" s="25" t="str">
        <f t="shared" si="26"/>
        <v/>
      </c>
      <c r="C224" s="25" t="str">
        <f>IF(D224="","",'1. Data Input'!$C$5+('3. Monthly Balance Sheet'!B224-'1. Data Input'!$C$4))</f>
        <v/>
      </c>
      <c r="D224" s="97"/>
      <c r="E224" s="93"/>
      <c r="F224" s="22"/>
      <c r="G224" s="29" t="str">
        <f t="shared" si="27"/>
        <v/>
      </c>
      <c r="H224" s="94" t="str">
        <f>IF(B224="","",IFERROR(SUMPRODUCT((MONTH('4. Trading Tracker'!$F$8:$F$703)=A224)*(YEAR('4. Trading Tracker'!$F$8:$F$703)=B224)*('4. Trading Tracker'!$L$8:$L$703)),0))</f>
        <v/>
      </c>
      <c r="I224" s="99"/>
      <c r="J224" s="4"/>
      <c r="K224" s="93"/>
      <c r="L224" s="22"/>
      <c r="M224" s="22"/>
      <c r="N224" s="22"/>
      <c r="O224" s="22"/>
      <c r="P224" s="29" t="str">
        <f t="shared" si="23"/>
        <v/>
      </c>
      <c r="Q224" s="152" t="str">
        <f t="shared" si="28"/>
        <v/>
      </c>
      <c r="R224" s="24"/>
      <c r="S224" s="149" t="str">
        <f>IF(L224="","",L224-SUM($H$9:H224))</f>
        <v/>
      </c>
      <c r="T224" s="86" t="str">
        <f>IF(H224="","",S224/SUM($H$9:H224))</f>
        <v/>
      </c>
      <c r="U224" s="24"/>
      <c r="V224" s="30" t="str">
        <f t="shared" si="24"/>
        <v/>
      </c>
      <c r="W224" s="29" t="str">
        <f>IF(P224="","",((P224-K224)*'1. Data Input'!$C$13)/12)</f>
        <v/>
      </c>
    </row>
    <row r="225" spans="1:23" s="20" customFormat="1">
      <c r="A225" s="25" t="str">
        <f t="shared" si="25"/>
        <v/>
      </c>
      <c r="B225" s="25" t="str">
        <f t="shared" si="26"/>
        <v/>
      </c>
      <c r="C225" s="25" t="str">
        <f>IF(D225="","",'1. Data Input'!$C$5+('3. Monthly Balance Sheet'!B225-'1. Data Input'!$C$4))</f>
        <v/>
      </c>
      <c r="D225" s="97"/>
      <c r="E225" s="93"/>
      <c r="F225" s="22"/>
      <c r="G225" s="29" t="str">
        <f t="shared" si="27"/>
        <v/>
      </c>
      <c r="H225" s="94" t="str">
        <f>IF(B225="","",IFERROR(SUMPRODUCT((MONTH('4. Trading Tracker'!$F$8:$F$703)=A225)*(YEAR('4. Trading Tracker'!$F$8:$F$703)=B225)*('4. Trading Tracker'!$L$8:$L$703)),0))</f>
        <v/>
      </c>
      <c r="I225" s="99"/>
      <c r="J225" s="4"/>
      <c r="K225" s="93"/>
      <c r="L225" s="22"/>
      <c r="M225" s="22"/>
      <c r="N225" s="22"/>
      <c r="O225" s="22"/>
      <c r="P225" s="29" t="str">
        <f t="shared" si="23"/>
        <v/>
      </c>
      <c r="Q225" s="152" t="str">
        <f t="shared" si="28"/>
        <v/>
      </c>
      <c r="R225" s="24"/>
      <c r="S225" s="149" t="str">
        <f>IF(L225="","",L225-SUM($H$9:H225))</f>
        <v/>
      </c>
      <c r="T225" s="86" t="str">
        <f>IF(H225="","",S225/SUM($H$9:H225))</f>
        <v/>
      </c>
      <c r="U225" s="24"/>
      <c r="V225" s="30" t="str">
        <f t="shared" si="24"/>
        <v/>
      </c>
      <c r="W225" s="29" t="str">
        <f>IF(P225="","",((P225-K225)*'1. Data Input'!$C$13)/12)</f>
        <v/>
      </c>
    </row>
    <row r="226" spans="1:23" s="20" customFormat="1">
      <c r="A226" s="25" t="str">
        <f t="shared" si="25"/>
        <v/>
      </c>
      <c r="B226" s="25" t="str">
        <f t="shared" si="26"/>
        <v/>
      </c>
      <c r="C226" s="25" t="str">
        <f>IF(D226="","",'1. Data Input'!$C$5+('3. Monthly Balance Sheet'!B226-'1. Data Input'!$C$4))</f>
        <v/>
      </c>
      <c r="D226" s="97"/>
      <c r="E226" s="93"/>
      <c r="F226" s="22"/>
      <c r="G226" s="29" t="str">
        <f t="shared" si="27"/>
        <v/>
      </c>
      <c r="H226" s="94" t="str">
        <f>IF(B226="","",IFERROR(SUMPRODUCT((MONTH('4. Trading Tracker'!$F$8:$F$703)=A226)*(YEAR('4. Trading Tracker'!$F$8:$F$703)=B226)*('4. Trading Tracker'!$L$8:$L$703)),0))</f>
        <v/>
      </c>
      <c r="I226" s="99"/>
      <c r="J226" s="4"/>
      <c r="K226" s="93"/>
      <c r="L226" s="22"/>
      <c r="M226" s="22"/>
      <c r="N226" s="22"/>
      <c r="O226" s="22"/>
      <c r="P226" s="29" t="str">
        <f t="shared" si="23"/>
        <v/>
      </c>
      <c r="Q226" s="152" t="str">
        <f t="shared" si="28"/>
        <v/>
      </c>
      <c r="R226" s="24"/>
      <c r="S226" s="149" t="str">
        <f>IF(L226="","",L226-SUM($H$9:H226))</f>
        <v/>
      </c>
      <c r="T226" s="86" t="str">
        <f>IF(H226="","",S226/SUM($H$9:H226))</f>
        <v/>
      </c>
      <c r="U226" s="24"/>
      <c r="V226" s="30" t="str">
        <f t="shared" si="24"/>
        <v/>
      </c>
      <c r="W226" s="29" t="str">
        <f>IF(P226="","",((P226-K226)*'1. Data Input'!$C$13)/12)</f>
        <v/>
      </c>
    </row>
    <row r="227" spans="1:23" s="20" customFormat="1">
      <c r="A227" s="25" t="str">
        <f t="shared" si="25"/>
        <v/>
      </c>
      <c r="B227" s="25" t="str">
        <f t="shared" si="26"/>
        <v/>
      </c>
      <c r="C227" s="25" t="str">
        <f>IF(D227="","",'1. Data Input'!$C$5+('3. Monthly Balance Sheet'!B227-'1. Data Input'!$C$4))</f>
        <v/>
      </c>
      <c r="D227" s="97"/>
      <c r="E227" s="93"/>
      <c r="F227" s="22"/>
      <c r="G227" s="29" t="str">
        <f t="shared" si="27"/>
        <v/>
      </c>
      <c r="H227" s="94" t="str">
        <f>IF(B227="","",IFERROR(SUMPRODUCT((MONTH('4. Trading Tracker'!$F$8:$F$703)=A227)*(YEAR('4. Trading Tracker'!$F$8:$F$703)=B227)*('4. Trading Tracker'!$L$8:$L$703)),0))</f>
        <v/>
      </c>
      <c r="I227" s="99"/>
      <c r="J227" s="4"/>
      <c r="K227" s="93"/>
      <c r="L227" s="22"/>
      <c r="M227" s="22"/>
      <c r="N227" s="22"/>
      <c r="O227" s="22"/>
      <c r="P227" s="29" t="str">
        <f t="shared" si="23"/>
        <v/>
      </c>
      <c r="Q227" s="152" t="str">
        <f t="shared" si="28"/>
        <v/>
      </c>
      <c r="R227" s="24"/>
      <c r="S227" s="149" t="str">
        <f>IF(L227="","",L227-SUM($H$9:H227))</f>
        <v/>
      </c>
      <c r="T227" s="86" t="str">
        <f>IF(H227="","",S227/SUM($H$9:H227))</f>
        <v/>
      </c>
      <c r="U227" s="24"/>
      <c r="V227" s="30" t="str">
        <f t="shared" si="24"/>
        <v/>
      </c>
      <c r="W227" s="29" t="str">
        <f>IF(P227="","",((P227-K227)*'1. Data Input'!$C$13)/12)</f>
        <v/>
      </c>
    </row>
    <row r="228" spans="1:23" s="20" customFormat="1">
      <c r="A228" s="25" t="str">
        <f t="shared" si="25"/>
        <v/>
      </c>
      <c r="B228" s="25" t="str">
        <f t="shared" si="26"/>
        <v/>
      </c>
      <c r="C228" s="25" t="str">
        <f>IF(D228="","",'1. Data Input'!$C$5+('3. Monthly Balance Sheet'!B228-'1. Data Input'!$C$4))</f>
        <v/>
      </c>
      <c r="D228" s="97"/>
      <c r="E228" s="93"/>
      <c r="F228" s="22"/>
      <c r="G228" s="29" t="str">
        <f t="shared" si="27"/>
        <v/>
      </c>
      <c r="H228" s="94" t="str">
        <f>IF(B228="","",IFERROR(SUMPRODUCT((MONTH('4. Trading Tracker'!$F$8:$F$703)=A228)*(YEAR('4. Trading Tracker'!$F$8:$F$703)=B228)*('4. Trading Tracker'!$L$8:$L$703)),0))</f>
        <v/>
      </c>
      <c r="I228" s="99"/>
      <c r="J228" s="4"/>
      <c r="K228" s="93"/>
      <c r="L228" s="22"/>
      <c r="M228" s="22"/>
      <c r="N228" s="22"/>
      <c r="O228" s="22"/>
      <c r="P228" s="29" t="str">
        <f t="shared" si="23"/>
        <v/>
      </c>
      <c r="Q228" s="152" t="str">
        <f t="shared" si="28"/>
        <v/>
      </c>
      <c r="R228" s="24"/>
      <c r="S228" s="149" t="str">
        <f>IF(L228="","",L228-SUM($H$9:H228))</f>
        <v/>
      </c>
      <c r="T228" s="86" t="str">
        <f>IF(H228="","",S228/SUM($H$9:H228))</f>
        <v/>
      </c>
      <c r="U228" s="24"/>
      <c r="V228" s="30" t="str">
        <f t="shared" si="24"/>
        <v/>
      </c>
      <c r="W228" s="29" t="str">
        <f>IF(P228="","",((P228-K228)*'1. Data Input'!$C$13)/12)</f>
        <v/>
      </c>
    </row>
    <row r="229" spans="1:23" s="20" customFormat="1">
      <c r="A229" s="25" t="str">
        <f t="shared" si="25"/>
        <v/>
      </c>
      <c r="B229" s="25" t="str">
        <f t="shared" si="26"/>
        <v/>
      </c>
      <c r="C229" s="25" t="str">
        <f>IF(D229="","",'1. Data Input'!$C$5+('3. Monthly Balance Sheet'!B229-'1. Data Input'!$C$4))</f>
        <v/>
      </c>
      <c r="D229" s="97"/>
      <c r="E229" s="93"/>
      <c r="F229" s="22"/>
      <c r="G229" s="29" t="str">
        <f t="shared" si="27"/>
        <v/>
      </c>
      <c r="H229" s="94" t="str">
        <f>IF(B229="","",IFERROR(SUMPRODUCT((MONTH('4. Trading Tracker'!$F$8:$F$703)=A229)*(YEAR('4. Trading Tracker'!$F$8:$F$703)=B229)*('4. Trading Tracker'!$L$8:$L$703)),0))</f>
        <v/>
      </c>
      <c r="I229" s="99"/>
      <c r="J229" s="4"/>
      <c r="K229" s="93"/>
      <c r="L229" s="22"/>
      <c r="M229" s="22"/>
      <c r="N229" s="22"/>
      <c r="O229" s="22"/>
      <c r="P229" s="29" t="str">
        <f t="shared" si="23"/>
        <v/>
      </c>
      <c r="Q229" s="152" t="str">
        <f t="shared" si="28"/>
        <v/>
      </c>
      <c r="R229" s="24"/>
      <c r="S229" s="149" t="str">
        <f>IF(L229="","",L229-SUM($H$9:H229))</f>
        <v/>
      </c>
      <c r="T229" s="86" t="str">
        <f>IF(H229="","",S229/SUM($H$9:H229))</f>
        <v/>
      </c>
      <c r="U229" s="24"/>
      <c r="V229" s="30" t="str">
        <f t="shared" si="24"/>
        <v/>
      </c>
      <c r="W229" s="29" t="str">
        <f>IF(P229="","",((P229-K229)*'1. Data Input'!$C$13)/12)</f>
        <v/>
      </c>
    </row>
    <row r="230" spans="1:23" s="20" customFormat="1">
      <c r="A230" s="25" t="str">
        <f t="shared" si="25"/>
        <v/>
      </c>
      <c r="B230" s="25" t="str">
        <f t="shared" si="26"/>
        <v/>
      </c>
      <c r="C230" s="25" t="str">
        <f>IF(D230="","",'1. Data Input'!$C$5+('3. Monthly Balance Sheet'!B230-'1. Data Input'!$C$4))</f>
        <v/>
      </c>
      <c r="D230" s="97"/>
      <c r="E230" s="93"/>
      <c r="F230" s="22"/>
      <c r="G230" s="29" t="str">
        <f t="shared" si="27"/>
        <v/>
      </c>
      <c r="H230" s="94" t="str">
        <f>IF(B230="","",IFERROR(SUMPRODUCT((MONTH('4. Trading Tracker'!$F$8:$F$703)=A230)*(YEAR('4. Trading Tracker'!$F$8:$F$703)=B230)*('4. Trading Tracker'!$L$8:$L$703)),0))</f>
        <v/>
      </c>
      <c r="I230" s="99"/>
      <c r="J230" s="4"/>
      <c r="K230" s="93"/>
      <c r="L230" s="22"/>
      <c r="M230" s="22"/>
      <c r="N230" s="22"/>
      <c r="O230" s="22"/>
      <c r="P230" s="29" t="str">
        <f t="shared" si="23"/>
        <v/>
      </c>
      <c r="Q230" s="152" t="str">
        <f t="shared" si="28"/>
        <v/>
      </c>
      <c r="R230" s="24"/>
      <c r="S230" s="149" t="str">
        <f>IF(L230="","",L230-SUM($H$9:H230))</f>
        <v/>
      </c>
      <c r="T230" s="86" t="str">
        <f>IF(H230="","",S230/SUM($H$9:H230))</f>
        <v/>
      </c>
      <c r="U230" s="24"/>
      <c r="V230" s="30" t="str">
        <f t="shared" si="24"/>
        <v/>
      </c>
      <c r="W230" s="29" t="str">
        <f>IF(P230="","",((P230-K230)*'1. Data Input'!$C$13)/12)</f>
        <v/>
      </c>
    </row>
    <row r="231" spans="1:23" s="20" customFormat="1">
      <c r="A231" s="25" t="str">
        <f t="shared" si="25"/>
        <v/>
      </c>
      <c r="B231" s="25" t="str">
        <f t="shared" si="26"/>
        <v/>
      </c>
      <c r="C231" s="25" t="str">
        <f>IF(D231="","",'1. Data Input'!$C$5+('3. Monthly Balance Sheet'!B231-'1. Data Input'!$C$4))</f>
        <v/>
      </c>
      <c r="D231" s="97"/>
      <c r="E231" s="93"/>
      <c r="F231" s="22"/>
      <c r="G231" s="29" t="str">
        <f t="shared" si="27"/>
        <v/>
      </c>
      <c r="H231" s="94" t="str">
        <f>IF(B231="","",IFERROR(SUMPRODUCT((MONTH('4. Trading Tracker'!$F$8:$F$703)=A231)*(YEAR('4. Trading Tracker'!$F$8:$F$703)=B231)*('4. Trading Tracker'!$L$8:$L$703)),0))</f>
        <v/>
      </c>
      <c r="I231" s="99"/>
      <c r="J231" s="4"/>
      <c r="K231" s="93"/>
      <c r="L231" s="22"/>
      <c r="M231" s="22"/>
      <c r="N231" s="22"/>
      <c r="O231" s="22"/>
      <c r="P231" s="29" t="str">
        <f t="shared" si="23"/>
        <v/>
      </c>
      <c r="Q231" s="152" t="str">
        <f t="shared" si="28"/>
        <v/>
      </c>
      <c r="R231" s="24"/>
      <c r="S231" s="149" t="str">
        <f>IF(L231="","",L231-SUM($H$9:H231))</f>
        <v/>
      </c>
      <c r="T231" s="86" t="str">
        <f>IF(H231="","",S231/SUM($H$9:H231))</f>
        <v/>
      </c>
      <c r="U231" s="24"/>
      <c r="V231" s="30" t="str">
        <f t="shared" si="24"/>
        <v/>
      </c>
      <c r="W231" s="29" t="str">
        <f>IF(P231="","",((P231-K231)*'1. Data Input'!$C$13)/12)</f>
        <v/>
      </c>
    </row>
    <row r="232" spans="1:23" s="20" customFormat="1">
      <c r="A232" s="25" t="str">
        <f t="shared" si="25"/>
        <v/>
      </c>
      <c r="B232" s="25" t="str">
        <f t="shared" si="26"/>
        <v/>
      </c>
      <c r="C232" s="25" t="str">
        <f>IF(D232="","",'1. Data Input'!$C$5+('3. Monthly Balance Sheet'!B232-'1. Data Input'!$C$4))</f>
        <v/>
      </c>
      <c r="D232" s="97"/>
      <c r="E232" s="93"/>
      <c r="F232" s="22"/>
      <c r="G232" s="29" t="str">
        <f t="shared" si="27"/>
        <v/>
      </c>
      <c r="H232" s="94" t="str">
        <f>IF(B232="","",IFERROR(SUMPRODUCT((MONTH('4. Trading Tracker'!$F$8:$F$703)=A232)*(YEAR('4. Trading Tracker'!$F$8:$F$703)=B232)*('4. Trading Tracker'!$L$8:$L$703)),0))</f>
        <v/>
      </c>
      <c r="I232" s="99"/>
      <c r="J232" s="4"/>
      <c r="K232" s="93"/>
      <c r="L232" s="22"/>
      <c r="M232" s="22"/>
      <c r="N232" s="22"/>
      <c r="O232" s="22"/>
      <c r="P232" s="29" t="str">
        <f t="shared" si="23"/>
        <v/>
      </c>
      <c r="Q232" s="152" t="str">
        <f t="shared" si="28"/>
        <v/>
      </c>
      <c r="R232" s="24"/>
      <c r="S232" s="149" t="str">
        <f>IF(L232="","",L232-SUM($H$9:H232))</f>
        <v/>
      </c>
      <c r="T232" s="86" t="str">
        <f>IF(H232="","",S232/SUM($H$9:H232))</f>
        <v/>
      </c>
      <c r="U232" s="24"/>
      <c r="V232" s="30" t="str">
        <f t="shared" si="24"/>
        <v/>
      </c>
      <c r="W232" s="29" t="str">
        <f>IF(P232="","",((P232-K232)*'1. Data Input'!$C$13)/12)</f>
        <v/>
      </c>
    </row>
    <row r="233" spans="1:23" s="20" customFormat="1">
      <c r="A233" s="25" t="str">
        <f t="shared" si="25"/>
        <v/>
      </c>
      <c r="B233" s="25" t="str">
        <f t="shared" si="26"/>
        <v/>
      </c>
      <c r="C233" s="25" t="str">
        <f>IF(D233="","",'1. Data Input'!$C$5+('3. Monthly Balance Sheet'!B233-'1. Data Input'!$C$4))</f>
        <v/>
      </c>
      <c r="D233" s="97"/>
      <c r="E233" s="93"/>
      <c r="F233" s="22"/>
      <c r="G233" s="29" t="str">
        <f t="shared" si="27"/>
        <v/>
      </c>
      <c r="H233" s="94" t="str">
        <f>IF(B233="","",IFERROR(SUMPRODUCT((MONTH('4. Trading Tracker'!$F$8:$F$703)=A233)*(YEAR('4. Trading Tracker'!$F$8:$F$703)=B233)*('4. Trading Tracker'!$L$8:$L$703)),0))</f>
        <v/>
      </c>
      <c r="I233" s="99"/>
      <c r="J233" s="4"/>
      <c r="K233" s="93"/>
      <c r="L233" s="22"/>
      <c r="M233" s="22"/>
      <c r="N233" s="22"/>
      <c r="O233" s="22"/>
      <c r="P233" s="29" t="str">
        <f t="shared" si="23"/>
        <v/>
      </c>
      <c r="Q233" s="152" t="str">
        <f t="shared" si="28"/>
        <v/>
      </c>
      <c r="R233" s="24"/>
      <c r="S233" s="149" t="str">
        <f>IF(L233="","",L233-SUM($H$9:H233))</f>
        <v/>
      </c>
      <c r="T233" s="86" t="str">
        <f>IF(H233="","",S233/SUM($H$9:H233))</f>
        <v/>
      </c>
      <c r="U233" s="24"/>
      <c r="V233" s="30" t="str">
        <f t="shared" si="24"/>
        <v/>
      </c>
      <c r="W233" s="29" t="str">
        <f>IF(P233="","",((P233-K233)*'1. Data Input'!$C$13)/12)</f>
        <v/>
      </c>
    </row>
    <row r="234" spans="1:23" s="20" customFormat="1">
      <c r="A234" s="25" t="str">
        <f t="shared" si="25"/>
        <v/>
      </c>
      <c r="B234" s="25" t="str">
        <f t="shared" si="26"/>
        <v/>
      </c>
      <c r="C234" s="25" t="str">
        <f>IF(D234="","",'1. Data Input'!$C$5+('3. Monthly Balance Sheet'!B234-'1. Data Input'!$C$4))</f>
        <v/>
      </c>
      <c r="D234" s="97"/>
      <c r="E234" s="93"/>
      <c r="F234" s="22"/>
      <c r="G234" s="29" t="str">
        <f t="shared" si="27"/>
        <v/>
      </c>
      <c r="H234" s="94" t="str">
        <f>IF(B234="","",IFERROR(SUMPRODUCT((MONTH('4. Trading Tracker'!$F$8:$F$703)=A234)*(YEAR('4. Trading Tracker'!$F$8:$F$703)=B234)*('4. Trading Tracker'!$L$8:$L$703)),0))</f>
        <v/>
      </c>
      <c r="I234" s="99"/>
      <c r="J234" s="4"/>
      <c r="K234" s="93"/>
      <c r="L234" s="22"/>
      <c r="M234" s="22"/>
      <c r="N234" s="22"/>
      <c r="O234" s="22"/>
      <c r="P234" s="29" t="str">
        <f t="shared" si="23"/>
        <v/>
      </c>
      <c r="Q234" s="152" t="str">
        <f t="shared" si="28"/>
        <v/>
      </c>
      <c r="R234" s="24"/>
      <c r="S234" s="149" t="str">
        <f>IF(L234="","",L234-SUM($H$9:H234))</f>
        <v/>
      </c>
      <c r="T234" s="86" t="str">
        <f>IF(H234="","",S234/SUM($H$9:H234))</f>
        <v/>
      </c>
      <c r="U234" s="24"/>
      <c r="V234" s="30" t="str">
        <f t="shared" si="24"/>
        <v/>
      </c>
      <c r="W234" s="29" t="str">
        <f>IF(P234="","",((P234-K234)*'1. Data Input'!$C$13)/12)</f>
        <v/>
      </c>
    </row>
    <row r="235" spans="1:23" s="20" customFormat="1">
      <c r="A235" s="25" t="str">
        <f t="shared" si="25"/>
        <v/>
      </c>
      <c r="B235" s="25" t="str">
        <f t="shared" si="26"/>
        <v/>
      </c>
      <c r="C235" s="25" t="str">
        <f>IF(D235="","",'1. Data Input'!$C$5+('3. Monthly Balance Sheet'!B235-'1. Data Input'!$C$4))</f>
        <v/>
      </c>
      <c r="D235" s="97"/>
      <c r="E235" s="93"/>
      <c r="F235" s="22"/>
      <c r="G235" s="29" t="str">
        <f t="shared" si="27"/>
        <v/>
      </c>
      <c r="H235" s="94" t="str">
        <f>IF(B235="","",IFERROR(SUMPRODUCT((MONTH('4. Trading Tracker'!$F$8:$F$703)=A235)*(YEAR('4. Trading Tracker'!$F$8:$F$703)=B235)*('4. Trading Tracker'!$L$8:$L$703)),0))</f>
        <v/>
      </c>
      <c r="I235" s="99"/>
      <c r="J235" s="4"/>
      <c r="K235" s="93"/>
      <c r="L235" s="22"/>
      <c r="M235" s="22"/>
      <c r="N235" s="22"/>
      <c r="O235" s="22"/>
      <c r="P235" s="29" t="str">
        <f t="shared" si="23"/>
        <v/>
      </c>
      <c r="Q235" s="152" t="str">
        <f t="shared" si="28"/>
        <v/>
      </c>
      <c r="R235" s="24"/>
      <c r="S235" s="149" t="str">
        <f>IF(L235="","",L235-SUM($H$9:H235))</f>
        <v/>
      </c>
      <c r="T235" s="86" t="str">
        <f>IF(H235="","",S235/SUM($H$9:H235))</f>
        <v/>
      </c>
      <c r="U235" s="24"/>
      <c r="V235" s="30" t="str">
        <f t="shared" si="24"/>
        <v/>
      </c>
      <c r="W235" s="29" t="str">
        <f>IF(P235="","",((P235-K235)*'1. Data Input'!$C$13)/12)</f>
        <v/>
      </c>
    </row>
    <row r="236" spans="1:23" s="20" customFormat="1">
      <c r="A236" s="25" t="str">
        <f t="shared" si="25"/>
        <v/>
      </c>
      <c r="B236" s="25" t="str">
        <f t="shared" si="26"/>
        <v/>
      </c>
      <c r="C236" s="25" t="str">
        <f>IF(D236="","",'1. Data Input'!$C$5+('3. Monthly Balance Sheet'!B236-'1. Data Input'!$C$4))</f>
        <v/>
      </c>
      <c r="D236" s="97"/>
      <c r="E236" s="93"/>
      <c r="F236" s="22"/>
      <c r="G236" s="29" t="str">
        <f t="shared" si="27"/>
        <v/>
      </c>
      <c r="H236" s="94" t="str">
        <f>IF(B236="","",IFERROR(SUMPRODUCT((MONTH('4. Trading Tracker'!$F$8:$F$703)=A236)*(YEAR('4. Trading Tracker'!$F$8:$F$703)=B236)*('4. Trading Tracker'!$L$8:$L$703)),0))</f>
        <v/>
      </c>
      <c r="I236" s="99"/>
      <c r="J236" s="4"/>
      <c r="K236" s="93"/>
      <c r="L236" s="22"/>
      <c r="M236" s="22"/>
      <c r="N236" s="22"/>
      <c r="O236" s="22"/>
      <c r="P236" s="29" t="str">
        <f t="shared" si="23"/>
        <v/>
      </c>
      <c r="Q236" s="152" t="str">
        <f t="shared" si="28"/>
        <v/>
      </c>
      <c r="R236" s="24"/>
      <c r="S236" s="149" t="str">
        <f>IF(L236="","",L236-SUM($H$9:H236))</f>
        <v/>
      </c>
      <c r="T236" s="86" t="str">
        <f>IF(H236="","",S236/SUM($H$9:H236))</f>
        <v/>
      </c>
      <c r="U236" s="24"/>
      <c r="V236" s="30" t="str">
        <f t="shared" si="24"/>
        <v/>
      </c>
      <c r="W236" s="29" t="str">
        <f>IF(P236="","",((P236-K236)*'1. Data Input'!$C$13)/12)</f>
        <v/>
      </c>
    </row>
    <row r="237" spans="1:23" s="20" customFormat="1">
      <c r="A237" s="25" t="str">
        <f t="shared" si="25"/>
        <v/>
      </c>
      <c r="B237" s="25" t="str">
        <f t="shared" si="26"/>
        <v/>
      </c>
      <c r="C237" s="25" t="str">
        <f>IF(D237="","",'1. Data Input'!$C$5+('3. Monthly Balance Sheet'!B237-'1. Data Input'!$C$4))</f>
        <v/>
      </c>
      <c r="D237" s="97"/>
      <c r="E237" s="93"/>
      <c r="F237" s="22"/>
      <c r="G237" s="29" t="str">
        <f t="shared" si="27"/>
        <v/>
      </c>
      <c r="H237" s="94" t="str">
        <f>IF(B237="","",IFERROR(SUMPRODUCT((MONTH('4. Trading Tracker'!$F$8:$F$703)=A237)*(YEAR('4. Trading Tracker'!$F$8:$F$703)=B237)*('4. Trading Tracker'!$L$8:$L$703)),0))</f>
        <v/>
      </c>
      <c r="I237" s="99"/>
      <c r="J237" s="4"/>
      <c r="K237" s="93"/>
      <c r="L237" s="22"/>
      <c r="M237" s="22"/>
      <c r="N237" s="22"/>
      <c r="O237" s="22"/>
      <c r="P237" s="29" t="str">
        <f t="shared" si="23"/>
        <v/>
      </c>
      <c r="Q237" s="152" t="str">
        <f t="shared" si="28"/>
        <v/>
      </c>
      <c r="R237" s="24"/>
      <c r="S237" s="149" t="str">
        <f>IF(L237="","",L237-SUM($H$9:H237))</f>
        <v/>
      </c>
      <c r="T237" s="86" t="str">
        <f>IF(H237="","",S237/SUM($H$9:H237))</f>
        <v/>
      </c>
      <c r="U237" s="24"/>
      <c r="V237" s="30" t="str">
        <f t="shared" si="24"/>
        <v/>
      </c>
      <c r="W237" s="29" t="str">
        <f>IF(P237="","",((P237-K237)*'1. Data Input'!$C$13)/12)</f>
        <v/>
      </c>
    </row>
    <row r="238" spans="1:23" s="20" customFormat="1">
      <c r="A238" s="25" t="str">
        <f t="shared" si="25"/>
        <v/>
      </c>
      <c r="B238" s="25" t="str">
        <f t="shared" si="26"/>
        <v/>
      </c>
      <c r="C238" s="25" t="str">
        <f>IF(D238="","",'1. Data Input'!$C$5+('3. Monthly Balance Sheet'!B238-'1. Data Input'!$C$4))</f>
        <v/>
      </c>
      <c r="D238" s="97"/>
      <c r="E238" s="93"/>
      <c r="F238" s="22"/>
      <c r="G238" s="29" t="str">
        <f t="shared" si="27"/>
        <v/>
      </c>
      <c r="H238" s="94" t="str">
        <f>IF(B238="","",IFERROR(SUMPRODUCT((MONTH('4. Trading Tracker'!$F$8:$F$703)=A238)*(YEAR('4. Trading Tracker'!$F$8:$F$703)=B238)*('4. Trading Tracker'!$L$8:$L$703)),0))</f>
        <v/>
      </c>
      <c r="I238" s="99"/>
      <c r="J238" s="4"/>
      <c r="K238" s="93"/>
      <c r="L238" s="22"/>
      <c r="M238" s="22"/>
      <c r="N238" s="22"/>
      <c r="O238" s="22"/>
      <c r="P238" s="29" t="str">
        <f t="shared" si="23"/>
        <v/>
      </c>
      <c r="Q238" s="152" t="str">
        <f t="shared" si="28"/>
        <v/>
      </c>
      <c r="R238" s="24"/>
      <c r="S238" s="149" t="str">
        <f>IF(L238="","",L238-SUM($H$9:H238))</f>
        <v/>
      </c>
      <c r="T238" s="86" t="str">
        <f>IF(H238="","",S238/SUM($H$9:H238))</f>
        <v/>
      </c>
      <c r="U238" s="24"/>
      <c r="V238" s="30" t="str">
        <f t="shared" si="24"/>
        <v/>
      </c>
      <c r="W238" s="29" t="str">
        <f>IF(P238="","",((P238-K238)*'1. Data Input'!$C$13)/12)</f>
        <v/>
      </c>
    </row>
    <row r="239" spans="1:23" s="20" customFormat="1">
      <c r="A239" s="25" t="str">
        <f t="shared" si="25"/>
        <v/>
      </c>
      <c r="B239" s="25" t="str">
        <f t="shared" si="26"/>
        <v/>
      </c>
      <c r="C239" s="25" t="str">
        <f>IF(D239="","",'1. Data Input'!$C$5+('3. Monthly Balance Sheet'!B239-'1. Data Input'!$C$4))</f>
        <v/>
      </c>
      <c r="D239" s="97"/>
      <c r="E239" s="93"/>
      <c r="F239" s="22"/>
      <c r="G239" s="29" t="str">
        <f t="shared" si="27"/>
        <v/>
      </c>
      <c r="H239" s="94" t="str">
        <f>IF(B239="","",IFERROR(SUMPRODUCT((MONTH('4. Trading Tracker'!$F$8:$F$703)=A239)*(YEAR('4. Trading Tracker'!$F$8:$F$703)=B239)*('4. Trading Tracker'!$L$8:$L$703)),0))</f>
        <v/>
      </c>
      <c r="I239" s="99"/>
      <c r="J239" s="4"/>
      <c r="K239" s="93"/>
      <c r="L239" s="22"/>
      <c r="M239" s="22"/>
      <c r="N239" s="22"/>
      <c r="O239" s="22"/>
      <c r="P239" s="29" t="str">
        <f t="shared" si="23"/>
        <v/>
      </c>
      <c r="Q239" s="152" t="str">
        <f t="shared" si="28"/>
        <v/>
      </c>
      <c r="R239" s="24"/>
      <c r="S239" s="149" t="str">
        <f>IF(L239="","",L239-SUM($H$9:H239))</f>
        <v/>
      </c>
      <c r="T239" s="86" t="str">
        <f>IF(H239="","",S239/SUM($H$9:H239))</f>
        <v/>
      </c>
      <c r="U239" s="24"/>
      <c r="V239" s="30" t="str">
        <f t="shared" si="24"/>
        <v/>
      </c>
      <c r="W239" s="29" t="str">
        <f>IF(P239="","",((P239-K239)*'1. Data Input'!$C$13)/12)</f>
        <v/>
      </c>
    </row>
    <row r="240" spans="1:23" s="20" customFormat="1">
      <c r="A240" s="25" t="str">
        <f t="shared" si="25"/>
        <v/>
      </c>
      <c r="B240" s="25" t="str">
        <f t="shared" si="26"/>
        <v/>
      </c>
      <c r="C240" s="25" t="str">
        <f>IF(D240="","",'1. Data Input'!$C$5+('3. Monthly Balance Sheet'!B240-'1. Data Input'!$C$4))</f>
        <v/>
      </c>
      <c r="D240" s="97"/>
      <c r="E240" s="93"/>
      <c r="F240" s="22"/>
      <c r="G240" s="29" t="str">
        <f t="shared" si="27"/>
        <v/>
      </c>
      <c r="H240" s="94" t="str">
        <f>IF(B240="","",IFERROR(SUMPRODUCT((MONTH('4. Trading Tracker'!$F$8:$F$703)=A240)*(YEAR('4. Trading Tracker'!$F$8:$F$703)=B240)*('4. Trading Tracker'!$L$8:$L$703)),0))</f>
        <v/>
      </c>
      <c r="I240" s="99"/>
      <c r="J240" s="4"/>
      <c r="K240" s="93"/>
      <c r="L240" s="22"/>
      <c r="M240" s="22"/>
      <c r="N240" s="22"/>
      <c r="O240" s="22"/>
      <c r="P240" s="29" t="str">
        <f t="shared" si="23"/>
        <v/>
      </c>
      <c r="Q240" s="152" t="str">
        <f t="shared" si="28"/>
        <v/>
      </c>
      <c r="R240" s="24"/>
      <c r="S240" s="149" t="str">
        <f>IF(L240="","",L240-SUM($H$9:H240))</f>
        <v/>
      </c>
      <c r="T240" s="86" t="str">
        <f>IF(H240="","",S240/SUM($H$9:H240))</f>
        <v/>
      </c>
      <c r="U240" s="24"/>
      <c r="V240" s="30" t="str">
        <f t="shared" si="24"/>
        <v/>
      </c>
      <c r="W240" s="29" t="str">
        <f>IF(P240="","",((P240-K240)*'1. Data Input'!$C$13)/12)</f>
        <v/>
      </c>
    </row>
    <row r="241" spans="1:23" s="20" customFormat="1">
      <c r="A241" s="25" t="str">
        <f t="shared" si="25"/>
        <v/>
      </c>
      <c r="B241" s="25" t="str">
        <f t="shared" si="26"/>
        <v/>
      </c>
      <c r="C241" s="25" t="str">
        <f>IF(D241="","",'1. Data Input'!$C$5+('3. Monthly Balance Sheet'!B241-'1. Data Input'!$C$4))</f>
        <v/>
      </c>
      <c r="D241" s="97"/>
      <c r="E241" s="93"/>
      <c r="F241" s="22"/>
      <c r="G241" s="29" t="str">
        <f t="shared" si="27"/>
        <v/>
      </c>
      <c r="H241" s="94" t="str">
        <f>IF(B241="","",IFERROR(SUMPRODUCT((MONTH('4. Trading Tracker'!$F$8:$F$703)=A241)*(YEAR('4. Trading Tracker'!$F$8:$F$703)=B241)*('4. Trading Tracker'!$L$8:$L$703)),0))</f>
        <v/>
      </c>
      <c r="I241" s="99"/>
      <c r="J241" s="4"/>
      <c r="K241" s="93"/>
      <c r="L241" s="22"/>
      <c r="M241" s="22"/>
      <c r="N241" s="22"/>
      <c r="O241" s="22"/>
      <c r="P241" s="29" t="str">
        <f t="shared" si="23"/>
        <v/>
      </c>
      <c r="Q241" s="152" t="str">
        <f t="shared" si="28"/>
        <v/>
      </c>
      <c r="R241" s="24"/>
      <c r="S241" s="149" t="str">
        <f>IF(L241="","",L241-SUM($H$9:H241))</f>
        <v/>
      </c>
      <c r="T241" s="86" t="str">
        <f>IF(H241="","",S241/SUM($H$9:H241))</f>
        <v/>
      </c>
      <c r="U241" s="24"/>
      <c r="V241" s="30" t="str">
        <f t="shared" si="24"/>
        <v/>
      </c>
      <c r="W241" s="29" t="str">
        <f>IF(P241="","",((P241-K241)*'1. Data Input'!$C$13)/12)</f>
        <v/>
      </c>
    </row>
    <row r="242" spans="1:23" s="20" customFormat="1">
      <c r="A242" s="25" t="str">
        <f t="shared" si="25"/>
        <v/>
      </c>
      <c r="B242" s="25" t="str">
        <f t="shared" si="26"/>
        <v/>
      </c>
      <c r="C242" s="25" t="str">
        <f>IF(D242="","",'1. Data Input'!$C$5+('3. Monthly Balance Sheet'!B242-'1. Data Input'!$C$4))</f>
        <v/>
      </c>
      <c r="D242" s="97"/>
      <c r="E242" s="93"/>
      <c r="F242" s="22"/>
      <c r="G242" s="29" t="str">
        <f t="shared" si="27"/>
        <v/>
      </c>
      <c r="H242" s="94" t="str">
        <f>IF(B242="","",IFERROR(SUMPRODUCT((MONTH('4. Trading Tracker'!$F$8:$F$703)=A242)*(YEAR('4. Trading Tracker'!$F$8:$F$703)=B242)*('4. Trading Tracker'!$L$8:$L$703)),0))</f>
        <v/>
      </c>
      <c r="I242" s="99"/>
      <c r="J242" s="4"/>
      <c r="K242" s="93"/>
      <c r="L242" s="22"/>
      <c r="M242" s="22"/>
      <c r="N242" s="22"/>
      <c r="O242" s="22"/>
      <c r="P242" s="29" t="str">
        <f t="shared" si="23"/>
        <v/>
      </c>
      <c r="Q242" s="152" t="str">
        <f t="shared" si="28"/>
        <v/>
      </c>
      <c r="R242" s="24"/>
      <c r="S242" s="149" t="str">
        <f>IF(L242="","",L242-SUM($H$9:H242))</f>
        <v/>
      </c>
      <c r="T242" s="86" t="str">
        <f>IF(H242="","",S242/SUM($H$9:H242))</f>
        <v/>
      </c>
      <c r="U242" s="24"/>
      <c r="V242" s="30" t="str">
        <f t="shared" si="24"/>
        <v/>
      </c>
      <c r="W242" s="29" t="str">
        <f>IF(P242="","",((P242-K242)*'1. Data Input'!$C$13)/12)</f>
        <v/>
      </c>
    </row>
    <row r="243" spans="1:23" s="20" customFormat="1">
      <c r="A243" s="25" t="str">
        <f t="shared" si="25"/>
        <v/>
      </c>
      <c r="B243" s="25" t="str">
        <f t="shared" si="26"/>
        <v/>
      </c>
      <c r="C243" s="25" t="str">
        <f>IF(D243="","",'1. Data Input'!$C$5+('3. Monthly Balance Sheet'!B243-'1. Data Input'!$C$4))</f>
        <v/>
      </c>
      <c r="D243" s="97"/>
      <c r="E243" s="93"/>
      <c r="F243" s="22"/>
      <c r="G243" s="29" t="str">
        <f t="shared" si="27"/>
        <v/>
      </c>
      <c r="H243" s="94" t="str">
        <f>IF(B243="","",IFERROR(SUMPRODUCT((MONTH('4. Trading Tracker'!$F$8:$F$703)=A243)*(YEAR('4. Trading Tracker'!$F$8:$F$703)=B243)*('4. Trading Tracker'!$L$8:$L$703)),0))</f>
        <v/>
      </c>
      <c r="I243" s="99"/>
      <c r="J243" s="4"/>
      <c r="K243" s="93"/>
      <c r="L243" s="22"/>
      <c r="M243" s="22"/>
      <c r="N243" s="22"/>
      <c r="O243" s="22"/>
      <c r="P243" s="29" t="str">
        <f t="shared" si="23"/>
        <v/>
      </c>
      <c r="Q243" s="152" t="str">
        <f t="shared" si="28"/>
        <v/>
      </c>
      <c r="R243" s="24"/>
      <c r="S243" s="149" t="str">
        <f>IF(L243="","",L243-SUM($H$9:H243))</f>
        <v/>
      </c>
      <c r="T243" s="86" t="str">
        <f>IF(H243="","",S243/SUM($H$9:H243))</f>
        <v/>
      </c>
      <c r="U243" s="24"/>
      <c r="V243" s="30" t="str">
        <f t="shared" si="24"/>
        <v/>
      </c>
      <c r="W243" s="29" t="str">
        <f>IF(P243="","",((P243-K243)*'1. Data Input'!$C$13)/12)</f>
        <v/>
      </c>
    </row>
    <row r="244" spans="1:23" s="20" customFormat="1">
      <c r="A244" s="25" t="str">
        <f t="shared" si="25"/>
        <v/>
      </c>
      <c r="B244" s="25" t="str">
        <f t="shared" si="26"/>
        <v/>
      </c>
      <c r="C244" s="25" t="str">
        <f>IF(D244="","",'1. Data Input'!$C$5+('3. Monthly Balance Sheet'!B244-'1. Data Input'!$C$4))</f>
        <v/>
      </c>
      <c r="D244" s="97"/>
      <c r="E244" s="93"/>
      <c r="F244" s="22"/>
      <c r="G244" s="29" t="str">
        <f t="shared" si="27"/>
        <v/>
      </c>
      <c r="H244" s="94" t="str">
        <f>IF(B244="","",IFERROR(SUMPRODUCT((MONTH('4. Trading Tracker'!$F$8:$F$703)=A244)*(YEAR('4. Trading Tracker'!$F$8:$F$703)=B244)*('4. Trading Tracker'!$L$8:$L$703)),0))</f>
        <v/>
      </c>
      <c r="I244" s="99"/>
      <c r="J244" s="4"/>
      <c r="K244" s="93"/>
      <c r="L244" s="22"/>
      <c r="M244" s="22"/>
      <c r="N244" s="22"/>
      <c r="O244" s="22"/>
      <c r="P244" s="29" t="str">
        <f t="shared" si="23"/>
        <v/>
      </c>
      <c r="Q244" s="152" t="str">
        <f t="shared" si="28"/>
        <v/>
      </c>
      <c r="R244" s="24"/>
      <c r="S244" s="149" t="str">
        <f>IF(L244="","",L244-SUM($H$9:H244))</f>
        <v/>
      </c>
      <c r="T244" s="86" t="str">
        <f>IF(H244="","",S244/SUM($H$9:H244))</f>
        <v/>
      </c>
      <c r="U244" s="24"/>
      <c r="V244" s="30" t="str">
        <f t="shared" si="24"/>
        <v/>
      </c>
      <c r="W244" s="29" t="str">
        <f>IF(P244="","",((P244-K244)*'1. Data Input'!$C$13)/12)</f>
        <v/>
      </c>
    </row>
    <row r="245" spans="1:23" s="20" customFormat="1">
      <c r="A245" s="25" t="str">
        <f t="shared" si="25"/>
        <v/>
      </c>
      <c r="B245" s="25" t="str">
        <f t="shared" si="26"/>
        <v/>
      </c>
      <c r="C245" s="25" t="str">
        <f>IF(D245="","",'1. Data Input'!$C$5+('3. Monthly Balance Sheet'!B245-'1. Data Input'!$C$4))</f>
        <v/>
      </c>
      <c r="D245" s="97"/>
      <c r="E245" s="93"/>
      <c r="F245" s="22"/>
      <c r="G245" s="29" t="str">
        <f t="shared" si="27"/>
        <v/>
      </c>
      <c r="H245" s="94" t="str">
        <f>IF(B245="","",IFERROR(SUMPRODUCT((MONTH('4. Trading Tracker'!$F$8:$F$703)=A245)*(YEAR('4. Trading Tracker'!$F$8:$F$703)=B245)*('4. Trading Tracker'!$L$8:$L$703)),0))</f>
        <v/>
      </c>
      <c r="I245" s="99"/>
      <c r="J245" s="4"/>
      <c r="K245" s="93"/>
      <c r="L245" s="22"/>
      <c r="M245" s="22"/>
      <c r="N245" s="22"/>
      <c r="O245" s="22"/>
      <c r="P245" s="29" t="str">
        <f t="shared" si="23"/>
        <v/>
      </c>
      <c r="Q245" s="152" t="str">
        <f t="shared" si="28"/>
        <v/>
      </c>
      <c r="R245" s="24"/>
      <c r="S245" s="149" t="str">
        <f>IF(L245="","",L245-SUM($H$9:H245))</f>
        <v/>
      </c>
      <c r="T245" s="86" t="str">
        <f>IF(H245="","",S245/SUM($H$9:H245))</f>
        <v/>
      </c>
      <c r="U245" s="24"/>
      <c r="V245" s="30" t="str">
        <f t="shared" si="24"/>
        <v/>
      </c>
      <c r="W245" s="29" t="str">
        <f>IF(P245="","",((P245-K245)*'1. Data Input'!$C$13)/12)</f>
        <v/>
      </c>
    </row>
    <row r="246" spans="1:23" s="20" customFormat="1">
      <c r="A246" s="25" t="str">
        <f t="shared" si="25"/>
        <v/>
      </c>
      <c r="B246" s="25" t="str">
        <f t="shared" si="26"/>
        <v/>
      </c>
      <c r="C246" s="25" t="str">
        <f>IF(D246="","",'1. Data Input'!$C$5+('3. Monthly Balance Sheet'!B246-'1. Data Input'!$C$4))</f>
        <v/>
      </c>
      <c r="D246" s="97"/>
      <c r="E246" s="93"/>
      <c r="F246" s="22"/>
      <c r="G246" s="29" t="str">
        <f t="shared" si="27"/>
        <v/>
      </c>
      <c r="H246" s="94" t="str">
        <f>IF(B246="","",IFERROR(SUMPRODUCT((MONTH('4. Trading Tracker'!$F$8:$F$703)=A246)*(YEAR('4. Trading Tracker'!$F$8:$F$703)=B246)*('4. Trading Tracker'!$L$8:$L$703)),0))</f>
        <v/>
      </c>
      <c r="I246" s="99"/>
      <c r="J246" s="4"/>
      <c r="K246" s="93"/>
      <c r="L246" s="22"/>
      <c r="M246" s="22"/>
      <c r="N246" s="22"/>
      <c r="O246" s="22"/>
      <c r="P246" s="29" t="str">
        <f t="shared" si="23"/>
        <v/>
      </c>
      <c r="Q246" s="152" t="str">
        <f t="shared" si="28"/>
        <v/>
      </c>
      <c r="R246" s="24"/>
      <c r="S246" s="149" t="str">
        <f>IF(L246="","",L246-SUM($H$9:H246))</f>
        <v/>
      </c>
      <c r="T246" s="86" t="str">
        <f>IF(H246="","",S246/SUM($H$9:H246))</f>
        <v/>
      </c>
      <c r="U246" s="24"/>
      <c r="V246" s="30" t="str">
        <f t="shared" si="24"/>
        <v/>
      </c>
      <c r="W246" s="29" t="str">
        <f>IF(P246="","",((P246-K246)*'1. Data Input'!$C$13)/12)</f>
        <v/>
      </c>
    </row>
    <row r="247" spans="1:23" s="20" customFormat="1">
      <c r="A247" s="25" t="str">
        <f t="shared" si="25"/>
        <v/>
      </c>
      <c r="B247" s="25" t="str">
        <f t="shared" si="26"/>
        <v/>
      </c>
      <c r="C247" s="25" t="str">
        <f>IF(D247="","",'1. Data Input'!$C$5+('3. Monthly Balance Sheet'!B247-'1. Data Input'!$C$4))</f>
        <v/>
      </c>
      <c r="D247" s="97"/>
      <c r="E247" s="93"/>
      <c r="F247" s="22"/>
      <c r="G247" s="29" t="str">
        <f t="shared" si="27"/>
        <v/>
      </c>
      <c r="H247" s="94" t="str">
        <f>IF(B247="","",IFERROR(SUMPRODUCT((MONTH('4. Trading Tracker'!$F$8:$F$703)=A247)*(YEAR('4. Trading Tracker'!$F$8:$F$703)=B247)*('4. Trading Tracker'!$L$8:$L$703)),0))</f>
        <v/>
      </c>
      <c r="I247" s="99"/>
      <c r="J247" s="4"/>
      <c r="K247" s="93"/>
      <c r="L247" s="22"/>
      <c r="M247" s="22"/>
      <c r="N247" s="22"/>
      <c r="O247" s="22"/>
      <c r="P247" s="29" t="str">
        <f t="shared" si="23"/>
        <v/>
      </c>
      <c r="Q247" s="152" t="str">
        <f t="shared" si="28"/>
        <v/>
      </c>
      <c r="R247" s="24"/>
      <c r="S247" s="149" t="str">
        <f>IF(L247="","",L247-SUM($H$9:H247))</f>
        <v/>
      </c>
      <c r="T247" s="86" t="str">
        <f>IF(H247="","",S247/SUM($H$9:H247))</f>
        <v/>
      </c>
      <c r="U247" s="24"/>
      <c r="V247" s="30" t="str">
        <f t="shared" si="24"/>
        <v/>
      </c>
      <c r="W247" s="29" t="str">
        <f>IF(P247="","",((P247-K247)*'1. Data Input'!$C$13)/12)</f>
        <v/>
      </c>
    </row>
    <row r="248" spans="1:23" s="20" customFormat="1">
      <c r="A248" s="25" t="str">
        <f t="shared" si="25"/>
        <v/>
      </c>
      <c r="B248" s="25" t="str">
        <f t="shared" si="26"/>
        <v/>
      </c>
      <c r="C248" s="25" t="str">
        <f>IF(D248="","",'1. Data Input'!$C$5+('3. Monthly Balance Sheet'!B248-'1. Data Input'!$C$4))</f>
        <v/>
      </c>
      <c r="D248" s="97"/>
      <c r="E248" s="93"/>
      <c r="F248" s="22"/>
      <c r="G248" s="29" t="str">
        <f t="shared" si="27"/>
        <v/>
      </c>
      <c r="H248" s="94" t="str">
        <f>IF(B248="","",IFERROR(SUMPRODUCT((MONTH('4. Trading Tracker'!$F$8:$F$703)=A248)*(YEAR('4. Trading Tracker'!$F$8:$F$703)=B248)*('4. Trading Tracker'!$L$8:$L$703)),0))</f>
        <v/>
      </c>
      <c r="I248" s="99"/>
      <c r="J248" s="4"/>
      <c r="K248" s="93"/>
      <c r="L248" s="22"/>
      <c r="M248" s="22"/>
      <c r="N248" s="22"/>
      <c r="O248" s="22"/>
      <c r="P248" s="29" t="str">
        <f t="shared" si="23"/>
        <v/>
      </c>
      <c r="Q248" s="152" t="str">
        <f t="shared" si="28"/>
        <v/>
      </c>
      <c r="R248" s="24"/>
      <c r="S248" s="149" t="str">
        <f>IF(L248="","",L248-SUM($H$9:H248))</f>
        <v/>
      </c>
      <c r="T248" s="86" t="str">
        <f>IF(H248="","",S248/SUM($H$9:H248))</f>
        <v/>
      </c>
      <c r="U248" s="24"/>
      <c r="V248" s="30" t="str">
        <f t="shared" si="24"/>
        <v/>
      </c>
      <c r="W248" s="29" t="str">
        <f>IF(P248="","",((P248-K248)*'1. Data Input'!$C$13)/12)</f>
        <v/>
      </c>
    </row>
    <row r="249" spans="1:23" s="20" customFormat="1">
      <c r="A249" s="25" t="str">
        <f t="shared" si="25"/>
        <v/>
      </c>
      <c r="B249" s="25" t="str">
        <f t="shared" si="26"/>
        <v/>
      </c>
      <c r="C249" s="25" t="str">
        <f>IF(D249="","",'1. Data Input'!$C$5+('3. Monthly Balance Sheet'!B249-'1. Data Input'!$C$4))</f>
        <v/>
      </c>
      <c r="D249" s="97"/>
      <c r="E249" s="93"/>
      <c r="F249" s="22"/>
      <c r="G249" s="29" t="str">
        <f t="shared" si="27"/>
        <v/>
      </c>
      <c r="H249" s="94" t="str">
        <f>IF(B249="","",IFERROR(SUMPRODUCT((MONTH('4. Trading Tracker'!$F$8:$F$703)=A249)*(YEAR('4. Trading Tracker'!$F$8:$F$703)=B249)*('4. Trading Tracker'!$L$8:$L$703)),0))</f>
        <v/>
      </c>
      <c r="I249" s="99"/>
      <c r="J249" s="4"/>
      <c r="K249" s="93"/>
      <c r="L249" s="22"/>
      <c r="M249" s="22"/>
      <c r="N249" s="22"/>
      <c r="O249" s="22"/>
      <c r="P249" s="29" t="str">
        <f t="shared" si="23"/>
        <v/>
      </c>
      <c r="Q249" s="152" t="str">
        <f t="shared" si="28"/>
        <v/>
      </c>
      <c r="R249" s="24"/>
      <c r="S249" s="149" t="str">
        <f>IF(L249="","",L249-SUM($H$9:H249))</f>
        <v/>
      </c>
      <c r="T249" s="86" t="str">
        <f>IF(H249="","",S249/SUM($H$9:H249))</f>
        <v/>
      </c>
      <c r="U249" s="24"/>
      <c r="V249" s="30" t="str">
        <f t="shared" si="24"/>
        <v/>
      </c>
      <c r="W249" s="29" t="str">
        <f>IF(P249="","",((P249-K249)*'1. Data Input'!$C$13)/12)</f>
        <v/>
      </c>
    </row>
    <row r="250" spans="1:23" s="20" customFormat="1">
      <c r="A250" s="25" t="str">
        <f t="shared" si="25"/>
        <v/>
      </c>
      <c r="B250" s="25" t="str">
        <f t="shared" si="26"/>
        <v/>
      </c>
      <c r="C250" s="25" t="str">
        <f>IF(D250="","",'1. Data Input'!$C$5+('3. Monthly Balance Sheet'!B250-'1. Data Input'!$C$4))</f>
        <v/>
      </c>
      <c r="D250" s="97"/>
      <c r="E250" s="93"/>
      <c r="F250" s="22"/>
      <c r="G250" s="29" t="str">
        <f t="shared" si="27"/>
        <v/>
      </c>
      <c r="H250" s="94" t="str">
        <f>IF(B250="","",IFERROR(SUMPRODUCT((MONTH('4. Trading Tracker'!$F$8:$F$703)=A250)*(YEAR('4. Trading Tracker'!$F$8:$F$703)=B250)*('4. Trading Tracker'!$L$8:$L$703)),0))</f>
        <v/>
      </c>
      <c r="I250" s="99"/>
      <c r="J250" s="4"/>
      <c r="K250" s="93"/>
      <c r="L250" s="22"/>
      <c r="M250" s="22"/>
      <c r="N250" s="22"/>
      <c r="O250" s="22"/>
      <c r="P250" s="29" t="str">
        <f t="shared" si="23"/>
        <v/>
      </c>
      <c r="Q250" s="152" t="str">
        <f t="shared" si="28"/>
        <v/>
      </c>
      <c r="R250" s="24"/>
      <c r="S250" s="149" t="str">
        <f>IF(L250="","",L250-SUM($H$9:H250))</f>
        <v/>
      </c>
      <c r="T250" s="86" t="str">
        <f>IF(H250="","",S250/SUM($H$9:H250))</f>
        <v/>
      </c>
      <c r="U250" s="24"/>
      <c r="V250" s="30" t="str">
        <f t="shared" si="24"/>
        <v/>
      </c>
      <c r="W250" s="29" t="str">
        <f>IF(P250="","",((P250-K250)*'1. Data Input'!$C$13)/12)</f>
        <v/>
      </c>
    </row>
    <row r="251" spans="1:23" s="20" customFormat="1">
      <c r="A251" s="25" t="str">
        <f t="shared" si="25"/>
        <v/>
      </c>
      <c r="B251" s="25" t="str">
        <f t="shared" si="26"/>
        <v/>
      </c>
      <c r="C251" s="25" t="str">
        <f>IF(D251="","",'1. Data Input'!$C$5+('3. Monthly Balance Sheet'!B251-'1. Data Input'!$C$4))</f>
        <v/>
      </c>
      <c r="D251" s="97"/>
      <c r="E251" s="93"/>
      <c r="F251" s="22"/>
      <c r="G251" s="29" t="str">
        <f t="shared" si="27"/>
        <v/>
      </c>
      <c r="H251" s="94" t="str">
        <f>IF(B251="","",IFERROR(SUMPRODUCT((MONTH('4. Trading Tracker'!$F$8:$F$703)=A251)*(YEAR('4. Trading Tracker'!$F$8:$F$703)=B251)*('4. Trading Tracker'!$L$8:$L$703)),0))</f>
        <v/>
      </c>
      <c r="I251" s="99"/>
      <c r="J251" s="4"/>
      <c r="K251" s="93"/>
      <c r="L251" s="22"/>
      <c r="M251" s="22"/>
      <c r="N251" s="22"/>
      <c r="O251" s="22"/>
      <c r="P251" s="29" t="str">
        <f t="shared" si="23"/>
        <v/>
      </c>
      <c r="Q251" s="152" t="str">
        <f t="shared" si="28"/>
        <v/>
      </c>
      <c r="R251" s="24"/>
      <c r="S251" s="149" t="str">
        <f>IF(L251="","",L251-SUM($H$9:H251))</f>
        <v/>
      </c>
      <c r="T251" s="86" t="str">
        <f>IF(H251="","",S251/SUM($H$9:H251))</f>
        <v/>
      </c>
      <c r="U251" s="24"/>
      <c r="V251" s="30" t="str">
        <f t="shared" si="24"/>
        <v/>
      </c>
      <c r="W251" s="29" t="str">
        <f>IF(P251="","",((P251-K251)*'1. Data Input'!$C$13)/12)</f>
        <v/>
      </c>
    </row>
    <row r="252" spans="1:23" s="20" customFormat="1">
      <c r="A252" s="25" t="str">
        <f t="shared" si="25"/>
        <v/>
      </c>
      <c r="B252" s="25" t="str">
        <f t="shared" si="26"/>
        <v/>
      </c>
      <c r="C252" s="25" t="str">
        <f>IF(D252="","",'1. Data Input'!$C$5+('3. Monthly Balance Sheet'!B252-'1. Data Input'!$C$4))</f>
        <v/>
      </c>
      <c r="D252" s="97"/>
      <c r="E252" s="93"/>
      <c r="F252" s="22"/>
      <c r="G252" s="29" t="str">
        <f t="shared" si="27"/>
        <v/>
      </c>
      <c r="H252" s="94" t="str">
        <f>IF(B252="","",IFERROR(SUMPRODUCT((MONTH('4. Trading Tracker'!$F$8:$F$703)=A252)*(YEAR('4. Trading Tracker'!$F$8:$F$703)=B252)*('4. Trading Tracker'!$L$8:$L$703)),0))</f>
        <v/>
      </c>
      <c r="I252" s="99"/>
      <c r="J252" s="4"/>
      <c r="K252" s="93"/>
      <c r="L252" s="22"/>
      <c r="M252" s="22"/>
      <c r="N252" s="22"/>
      <c r="O252" s="22"/>
      <c r="P252" s="29" t="str">
        <f t="shared" si="23"/>
        <v/>
      </c>
      <c r="Q252" s="152" t="str">
        <f t="shared" si="28"/>
        <v/>
      </c>
      <c r="R252" s="24"/>
      <c r="S252" s="149" t="str">
        <f>IF(L252="","",L252-SUM($H$9:H252))</f>
        <v/>
      </c>
      <c r="T252" s="86" t="str">
        <f>IF(H252="","",S252/SUM($H$9:H252))</f>
        <v/>
      </c>
      <c r="U252" s="24"/>
      <c r="V252" s="30" t="str">
        <f t="shared" si="24"/>
        <v/>
      </c>
      <c r="W252" s="29" t="str">
        <f>IF(P252="","",((P252-K252)*'1. Data Input'!$C$13)/12)</f>
        <v/>
      </c>
    </row>
    <row r="253" spans="1:23" s="20" customFormat="1">
      <c r="A253" s="25" t="str">
        <f t="shared" si="25"/>
        <v/>
      </c>
      <c r="B253" s="25" t="str">
        <f t="shared" si="26"/>
        <v/>
      </c>
      <c r="C253" s="25" t="str">
        <f>IF(D253="","",'1. Data Input'!$C$5+('3. Monthly Balance Sheet'!B253-'1. Data Input'!$C$4))</f>
        <v/>
      </c>
      <c r="D253" s="97"/>
      <c r="E253" s="93"/>
      <c r="F253" s="22"/>
      <c r="G253" s="29" t="str">
        <f t="shared" si="27"/>
        <v/>
      </c>
      <c r="H253" s="94" t="str">
        <f>IF(B253="","",IFERROR(SUMPRODUCT((MONTH('4. Trading Tracker'!$F$8:$F$703)=A253)*(YEAR('4. Trading Tracker'!$F$8:$F$703)=B253)*('4. Trading Tracker'!$L$8:$L$703)),0))</f>
        <v/>
      </c>
      <c r="I253" s="99"/>
      <c r="J253" s="4"/>
      <c r="K253" s="93"/>
      <c r="L253" s="22"/>
      <c r="M253" s="22"/>
      <c r="N253" s="22"/>
      <c r="O253" s="22"/>
      <c r="P253" s="29" t="str">
        <f t="shared" si="23"/>
        <v/>
      </c>
      <c r="Q253" s="152" t="str">
        <f t="shared" si="28"/>
        <v/>
      </c>
      <c r="R253" s="24"/>
      <c r="S253" s="149" t="str">
        <f>IF(L253="","",L253-SUM($H$9:H253))</f>
        <v/>
      </c>
      <c r="T253" s="86" t="str">
        <f>IF(H253="","",S253/SUM($H$9:H253))</f>
        <v/>
      </c>
      <c r="U253" s="24"/>
      <c r="V253" s="30" t="str">
        <f t="shared" si="24"/>
        <v/>
      </c>
      <c r="W253" s="29" t="str">
        <f>IF(P253="","",((P253-K253)*'1. Data Input'!$C$13)/12)</f>
        <v/>
      </c>
    </row>
    <row r="254" spans="1:23" s="20" customFormat="1">
      <c r="A254" s="25" t="str">
        <f t="shared" si="25"/>
        <v/>
      </c>
      <c r="B254" s="25" t="str">
        <f t="shared" si="26"/>
        <v/>
      </c>
      <c r="C254" s="25" t="str">
        <f>IF(D254="","",'1. Data Input'!$C$5+('3. Monthly Balance Sheet'!B254-'1. Data Input'!$C$4))</f>
        <v/>
      </c>
      <c r="D254" s="97"/>
      <c r="E254" s="93"/>
      <c r="F254" s="22"/>
      <c r="G254" s="29" t="str">
        <f t="shared" si="27"/>
        <v/>
      </c>
      <c r="H254" s="94" t="str">
        <f>IF(B254="","",IFERROR(SUMPRODUCT((MONTH('4. Trading Tracker'!$F$8:$F$703)=A254)*(YEAR('4. Trading Tracker'!$F$8:$F$703)=B254)*('4. Trading Tracker'!$L$8:$L$703)),0))</f>
        <v/>
      </c>
      <c r="I254" s="99"/>
      <c r="J254" s="4"/>
      <c r="K254" s="93"/>
      <c r="L254" s="22"/>
      <c r="M254" s="22"/>
      <c r="N254" s="22"/>
      <c r="O254" s="22"/>
      <c r="P254" s="29" t="str">
        <f t="shared" si="23"/>
        <v/>
      </c>
      <c r="Q254" s="152" t="str">
        <f t="shared" si="28"/>
        <v/>
      </c>
      <c r="R254" s="24"/>
      <c r="S254" s="149" t="str">
        <f>IF(L254="","",L254-SUM($H$9:H254))</f>
        <v/>
      </c>
      <c r="T254" s="86" t="str">
        <f>IF(H254="","",S254/SUM($H$9:H254))</f>
        <v/>
      </c>
      <c r="U254" s="24"/>
      <c r="V254" s="30" t="str">
        <f t="shared" si="24"/>
        <v/>
      </c>
      <c r="W254" s="29" t="str">
        <f>IF(P254="","",((P254-K254)*'1. Data Input'!$C$13)/12)</f>
        <v/>
      </c>
    </row>
    <row r="255" spans="1:23" s="20" customFormat="1">
      <c r="A255" s="25" t="str">
        <f t="shared" si="25"/>
        <v/>
      </c>
      <c r="B255" s="25" t="str">
        <f t="shared" si="26"/>
        <v/>
      </c>
      <c r="C255" s="25" t="str">
        <f>IF(D255="","",'1. Data Input'!$C$5+('3. Monthly Balance Sheet'!B255-'1. Data Input'!$C$4))</f>
        <v/>
      </c>
      <c r="D255" s="97"/>
      <c r="E255" s="93"/>
      <c r="F255" s="22"/>
      <c r="G255" s="29" t="str">
        <f t="shared" si="27"/>
        <v/>
      </c>
      <c r="H255" s="94" t="str">
        <f>IF(B255="","",IFERROR(SUMPRODUCT((MONTH('4. Trading Tracker'!$F$8:$F$703)=A255)*(YEAR('4. Trading Tracker'!$F$8:$F$703)=B255)*('4. Trading Tracker'!$L$8:$L$703)),0))</f>
        <v/>
      </c>
      <c r="I255" s="99"/>
      <c r="J255" s="4"/>
      <c r="K255" s="93"/>
      <c r="L255" s="22"/>
      <c r="M255" s="22"/>
      <c r="N255" s="22"/>
      <c r="O255" s="22"/>
      <c r="P255" s="29" t="str">
        <f t="shared" si="23"/>
        <v/>
      </c>
      <c r="Q255" s="152" t="str">
        <f t="shared" si="28"/>
        <v/>
      </c>
      <c r="R255" s="24"/>
      <c r="S255" s="149" t="str">
        <f>IF(L255="","",L255-SUM($H$9:H255))</f>
        <v/>
      </c>
      <c r="T255" s="86" t="str">
        <f>IF(H255="","",S255/SUM($H$9:H255))</f>
        <v/>
      </c>
      <c r="U255" s="24"/>
      <c r="V255" s="30" t="str">
        <f t="shared" si="24"/>
        <v/>
      </c>
      <c r="W255" s="29" t="str">
        <f>IF(P255="","",((P255-K255)*'1. Data Input'!$C$13)/12)</f>
        <v/>
      </c>
    </row>
    <row r="256" spans="1:23" s="20" customFormat="1">
      <c r="A256" s="25" t="str">
        <f t="shared" si="25"/>
        <v/>
      </c>
      <c r="B256" s="25" t="str">
        <f t="shared" si="26"/>
        <v/>
      </c>
      <c r="C256" s="25" t="str">
        <f>IF(D256="","",'1. Data Input'!$C$5+('3. Monthly Balance Sheet'!B256-'1. Data Input'!$C$4))</f>
        <v/>
      </c>
      <c r="D256" s="97"/>
      <c r="E256" s="93"/>
      <c r="F256" s="22"/>
      <c r="G256" s="29" t="str">
        <f t="shared" si="27"/>
        <v/>
      </c>
      <c r="H256" s="94" t="str">
        <f>IF(B256="","",IFERROR(SUMPRODUCT((MONTH('4. Trading Tracker'!$F$8:$F$703)=A256)*(YEAR('4. Trading Tracker'!$F$8:$F$703)=B256)*('4. Trading Tracker'!$L$8:$L$703)),0))</f>
        <v/>
      </c>
      <c r="I256" s="99"/>
      <c r="J256" s="4"/>
      <c r="K256" s="93"/>
      <c r="L256" s="22"/>
      <c r="M256" s="22"/>
      <c r="N256" s="22"/>
      <c r="O256" s="22"/>
      <c r="P256" s="29" t="str">
        <f t="shared" si="23"/>
        <v/>
      </c>
      <c r="Q256" s="152" t="str">
        <f t="shared" si="28"/>
        <v/>
      </c>
      <c r="R256" s="24"/>
      <c r="S256" s="149" t="str">
        <f>IF(L256="","",L256-SUM($H$9:H256))</f>
        <v/>
      </c>
      <c r="T256" s="86" t="str">
        <f>IF(H256="","",S256/SUM($H$9:H256))</f>
        <v/>
      </c>
      <c r="U256" s="24"/>
      <c r="V256" s="30" t="str">
        <f t="shared" si="24"/>
        <v/>
      </c>
      <c r="W256" s="29" t="str">
        <f>IF(P256="","",((P256-K256)*'1. Data Input'!$C$13)/12)</f>
        <v/>
      </c>
    </row>
    <row r="257" spans="1:23" s="20" customFormat="1">
      <c r="A257" s="25" t="str">
        <f t="shared" si="25"/>
        <v/>
      </c>
      <c r="B257" s="25" t="str">
        <f t="shared" si="26"/>
        <v/>
      </c>
      <c r="C257" s="25" t="str">
        <f>IF(D257="","",'1. Data Input'!$C$5+('3. Monthly Balance Sheet'!B257-'1. Data Input'!$C$4))</f>
        <v/>
      </c>
      <c r="D257" s="97"/>
      <c r="E257" s="93"/>
      <c r="F257" s="22"/>
      <c r="G257" s="29" t="str">
        <f t="shared" si="27"/>
        <v/>
      </c>
      <c r="H257" s="94" t="str">
        <f>IF(B257="","",IFERROR(SUMPRODUCT((MONTH('4. Trading Tracker'!$F$8:$F$703)=A257)*(YEAR('4. Trading Tracker'!$F$8:$F$703)=B257)*('4. Trading Tracker'!$L$8:$L$703)),0))</f>
        <v/>
      </c>
      <c r="I257" s="99"/>
      <c r="J257" s="4"/>
      <c r="K257" s="93"/>
      <c r="L257" s="22"/>
      <c r="M257" s="22"/>
      <c r="N257" s="22"/>
      <c r="O257" s="22"/>
      <c r="P257" s="29" t="str">
        <f t="shared" si="23"/>
        <v/>
      </c>
      <c r="Q257" s="152" t="str">
        <f t="shared" si="28"/>
        <v/>
      </c>
      <c r="R257" s="24"/>
      <c r="S257" s="149" t="str">
        <f>IF(L257="","",L257-SUM($H$9:H257))</f>
        <v/>
      </c>
      <c r="T257" s="86" t="str">
        <f>IF(H257="","",S257/SUM($H$9:H257))</f>
        <v/>
      </c>
      <c r="U257" s="24"/>
      <c r="V257" s="30" t="str">
        <f t="shared" si="24"/>
        <v/>
      </c>
      <c r="W257" s="29" t="str">
        <f>IF(P257="","",((P257-K257)*'1. Data Input'!$C$13)/12)</f>
        <v/>
      </c>
    </row>
    <row r="258" spans="1:23" s="20" customFormat="1">
      <c r="A258" s="25" t="str">
        <f t="shared" si="25"/>
        <v/>
      </c>
      <c r="B258" s="25" t="str">
        <f t="shared" si="26"/>
        <v/>
      </c>
      <c r="C258" s="25" t="str">
        <f>IF(D258="","",'1. Data Input'!$C$5+('3. Monthly Balance Sheet'!B258-'1. Data Input'!$C$4))</f>
        <v/>
      </c>
      <c r="D258" s="97"/>
      <c r="E258" s="93"/>
      <c r="F258" s="22"/>
      <c r="G258" s="29" t="str">
        <f t="shared" si="27"/>
        <v/>
      </c>
      <c r="H258" s="94" t="str">
        <f>IF(B258="","",IFERROR(SUMPRODUCT((MONTH('4. Trading Tracker'!$F$8:$F$703)=A258)*(YEAR('4. Trading Tracker'!$F$8:$F$703)=B258)*('4. Trading Tracker'!$L$8:$L$703)),0))</f>
        <v/>
      </c>
      <c r="I258" s="99"/>
      <c r="J258" s="4"/>
      <c r="K258" s="93"/>
      <c r="L258" s="22"/>
      <c r="M258" s="22"/>
      <c r="N258" s="22"/>
      <c r="O258" s="22"/>
      <c r="P258" s="29" t="str">
        <f t="shared" si="23"/>
        <v/>
      </c>
      <c r="Q258" s="152" t="str">
        <f t="shared" si="28"/>
        <v/>
      </c>
      <c r="R258" s="24"/>
      <c r="S258" s="149" t="str">
        <f>IF(L258="","",L258-SUM($H$9:H258))</f>
        <v/>
      </c>
      <c r="T258" s="86" t="str">
        <f>IF(H258="","",S258/SUM($H$9:H258))</f>
        <v/>
      </c>
      <c r="U258" s="24"/>
      <c r="V258" s="30" t="str">
        <f t="shared" si="24"/>
        <v/>
      </c>
      <c r="W258" s="29" t="str">
        <f>IF(P258="","",((P258-K258)*'1. Data Input'!$C$13)/12)</f>
        <v/>
      </c>
    </row>
    <row r="259" spans="1:23" s="20" customFormat="1">
      <c r="A259" s="25" t="str">
        <f t="shared" si="25"/>
        <v/>
      </c>
      <c r="B259" s="25" t="str">
        <f t="shared" si="26"/>
        <v/>
      </c>
      <c r="C259" s="25" t="str">
        <f>IF(D259="","",'1. Data Input'!$C$5+('3. Monthly Balance Sheet'!B259-'1. Data Input'!$C$4))</f>
        <v/>
      </c>
      <c r="D259" s="97"/>
      <c r="E259" s="93"/>
      <c r="F259" s="22"/>
      <c r="G259" s="29" t="str">
        <f t="shared" si="27"/>
        <v/>
      </c>
      <c r="H259" s="94" t="str">
        <f>IF(B259="","",IFERROR(SUMPRODUCT((MONTH('4. Trading Tracker'!$F$8:$F$703)=A259)*(YEAR('4. Trading Tracker'!$F$8:$F$703)=B259)*('4. Trading Tracker'!$L$8:$L$703)),0))</f>
        <v/>
      </c>
      <c r="I259" s="99"/>
      <c r="J259" s="4"/>
      <c r="K259" s="93"/>
      <c r="L259" s="22"/>
      <c r="M259" s="22"/>
      <c r="N259" s="22"/>
      <c r="O259" s="22"/>
      <c r="P259" s="29" t="str">
        <f t="shared" si="23"/>
        <v/>
      </c>
      <c r="Q259" s="152" t="str">
        <f t="shared" si="28"/>
        <v/>
      </c>
      <c r="R259" s="24"/>
      <c r="S259" s="149" t="str">
        <f>IF(L259="","",L259-SUM($H$9:H259))</f>
        <v/>
      </c>
      <c r="T259" s="86" t="str">
        <f>IF(H259="","",S259/SUM($H$9:H259))</f>
        <v/>
      </c>
      <c r="U259" s="24"/>
      <c r="V259" s="30" t="str">
        <f t="shared" si="24"/>
        <v/>
      </c>
      <c r="W259" s="29" t="str">
        <f>IF(P259="","",((P259-K259)*'1. Data Input'!$C$13)/12)</f>
        <v/>
      </c>
    </row>
    <row r="260" spans="1:23" s="20" customFormat="1">
      <c r="A260" s="25" t="str">
        <f t="shared" si="25"/>
        <v/>
      </c>
      <c r="B260" s="25" t="str">
        <f t="shared" si="26"/>
        <v/>
      </c>
      <c r="C260" s="25" t="str">
        <f>IF(D260="","",'1. Data Input'!$C$5+('3. Monthly Balance Sheet'!B260-'1. Data Input'!$C$4))</f>
        <v/>
      </c>
      <c r="D260" s="97"/>
      <c r="E260" s="93"/>
      <c r="F260" s="22"/>
      <c r="G260" s="29" t="str">
        <f t="shared" si="27"/>
        <v/>
      </c>
      <c r="H260" s="94" t="str">
        <f>IF(B260="","",IFERROR(SUMPRODUCT((MONTH('4. Trading Tracker'!$F$8:$F$703)=A260)*(YEAR('4. Trading Tracker'!$F$8:$F$703)=B260)*('4. Trading Tracker'!$L$8:$L$703)),0))</f>
        <v/>
      </c>
      <c r="I260" s="99"/>
      <c r="J260" s="4"/>
      <c r="K260" s="93"/>
      <c r="L260" s="22"/>
      <c r="M260" s="22"/>
      <c r="N260" s="22"/>
      <c r="O260" s="22"/>
      <c r="P260" s="29" t="str">
        <f t="shared" si="23"/>
        <v/>
      </c>
      <c r="Q260" s="152" t="str">
        <f t="shared" si="28"/>
        <v/>
      </c>
      <c r="R260" s="24"/>
      <c r="S260" s="149" t="str">
        <f>IF(L260="","",L260-SUM($H$9:H260))</f>
        <v/>
      </c>
      <c r="T260" s="86" t="str">
        <f>IF(H260="","",S260/SUM($H$9:H260))</f>
        <v/>
      </c>
      <c r="U260" s="24"/>
      <c r="V260" s="30" t="str">
        <f t="shared" si="24"/>
        <v/>
      </c>
      <c r="W260" s="29" t="str">
        <f>IF(P260="","",((P260-K260)*'1. Data Input'!$C$13)/12)</f>
        <v/>
      </c>
    </row>
    <row r="261" spans="1:23" s="20" customFormat="1">
      <c r="A261" s="25" t="str">
        <f t="shared" si="25"/>
        <v/>
      </c>
      <c r="B261" s="25" t="str">
        <f t="shared" si="26"/>
        <v/>
      </c>
      <c r="C261" s="25" t="str">
        <f>IF(D261="","",'1. Data Input'!$C$5+('3. Monthly Balance Sheet'!B261-'1. Data Input'!$C$4))</f>
        <v/>
      </c>
      <c r="D261" s="97"/>
      <c r="E261" s="93"/>
      <c r="F261" s="22"/>
      <c r="G261" s="29" t="str">
        <f t="shared" si="27"/>
        <v/>
      </c>
      <c r="H261" s="94" t="str">
        <f>IF(B261="","",IFERROR(SUMPRODUCT((MONTH('4. Trading Tracker'!$F$8:$F$703)=A261)*(YEAR('4. Trading Tracker'!$F$8:$F$703)=B261)*('4. Trading Tracker'!$L$8:$L$703)),0))</f>
        <v/>
      </c>
      <c r="I261" s="99"/>
      <c r="J261" s="4"/>
      <c r="K261" s="93"/>
      <c r="L261" s="22"/>
      <c r="M261" s="22"/>
      <c r="N261" s="22"/>
      <c r="O261" s="22"/>
      <c r="P261" s="29" t="str">
        <f t="shared" si="23"/>
        <v/>
      </c>
      <c r="Q261" s="152" t="str">
        <f t="shared" si="28"/>
        <v/>
      </c>
      <c r="R261" s="24"/>
      <c r="S261" s="149" t="str">
        <f>IF(L261="","",L261-SUM($H$9:H261))</f>
        <v/>
      </c>
      <c r="T261" s="86" t="str">
        <f>IF(H261="","",S261/SUM($H$9:H261))</f>
        <v/>
      </c>
      <c r="U261" s="24"/>
      <c r="V261" s="30" t="str">
        <f t="shared" si="24"/>
        <v/>
      </c>
      <c r="W261" s="29" t="str">
        <f>IF(P261="","",((P261-K261)*'1. Data Input'!$C$13)/12)</f>
        <v/>
      </c>
    </row>
    <row r="262" spans="1:23" s="20" customFormat="1">
      <c r="A262" s="25" t="str">
        <f t="shared" si="25"/>
        <v/>
      </c>
      <c r="B262" s="25" t="str">
        <f t="shared" si="26"/>
        <v/>
      </c>
      <c r="C262" s="25" t="str">
        <f>IF(D262="","",'1. Data Input'!$C$5+('3. Monthly Balance Sheet'!B262-'1. Data Input'!$C$4))</f>
        <v/>
      </c>
      <c r="D262" s="97"/>
      <c r="E262" s="93"/>
      <c r="F262" s="22"/>
      <c r="G262" s="29" t="str">
        <f t="shared" si="27"/>
        <v/>
      </c>
      <c r="H262" s="94" t="str">
        <f>IF(B262="","",IFERROR(SUMPRODUCT((MONTH('4. Trading Tracker'!$F$8:$F$703)=A262)*(YEAR('4. Trading Tracker'!$F$8:$F$703)=B262)*('4. Trading Tracker'!$L$8:$L$703)),0))</f>
        <v/>
      </c>
      <c r="I262" s="99"/>
      <c r="J262" s="4"/>
      <c r="K262" s="93"/>
      <c r="L262" s="22"/>
      <c r="M262" s="22"/>
      <c r="N262" s="22"/>
      <c r="O262" s="22"/>
      <c r="P262" s="29" t="str">
        <f t="shared" si="23"/>
        <v/>
      </c>
      <c r="Q262" s="152" t="str">
        <f t="shared" si="28"/>
        <v/>
      </c>
      <c r="R262" s="24"/>
      <c r="S262" s="149" t="str">
        <f>IF(L262="","",L262-SUM($H$9:H262))</f>
        <v/>
      </c>
      <c r="T262" s="86" t="str">
        <f>IF(H262="","",S262/SUM($H$9:H262))</f>
        <v/>
      </c>
      <c r="U262" s="24"/>
      <c r="V262" s="30" t="str">
        <f t="shared" si="24"/>
        <v/>
      </c>
      <c r="W262" s="29" t="str">
        <f>IF(P262="","",((P262-K262)*'1. Data Input'!$C$13)/12)</f>
        <v/>
      </c>
    </row>
    <row r="263" spans="1:23" s="20" customFormat="1">
      <c r="A263" s="25" t="str">
        <f t="shared" si="25"/>
        <v/>
      </c>
      <c r="B263" s="25" t="str">
        <f t="shared" si="26"/>
        <v/>
      </c>
      <c r="C263" s="25" t="str">
        <f>IF(D263="","",'1. Data Input'!$C$5+('3. Monthly Balance Sheet'!B263-'1. Data Input'!$C$4))</f>
        <v/>
      </c>
      <c r="D263" s="97"/>
      <c r="E263" s="93"/>
      <c r="F263" s="22"/>
      <c r="G263" s="29" t="str">
        <f t="shared" si="27"/>
        <v/>
      </c>
      <c r="H263" s="94" t="str">
        <f>IF(B263="","",IFERROR(SUMPRODUCT((MONTH('4. Trading Tracker'!$F$8:$F$703)=A263)*(YEAR('4. Trading Tracker'!$F$8:$F$703)=B263)*('4. Trading Tracker'!$L$8:$L$703)),0))</f>
        <v/>
      </c>
      <c r="I263" s="99"/>
      <c r="J263" s="4"/>
      <c r="K263" s="93"/>
      <c r="L263" s="22"/>
      <c r="M263" s="22"/>
      <c r="N263" s="22"/>
      <c r="O263" s="22"/>
      <c r="P263" s="29" t="str">
        <f t="shared" si="23"/>
        <v/>
      </c>
      <c r="Q263" s="152" t="str">
        <f t="shared" si="28"/>
        <v/>
      </c>
      <c r="R263" s="24"/>
      <c r="S263" s="149" t="str">
        <f>IF(L263="","",L263-SUM($H$9:H263))</f>
        <v/>
      </c>
      <c r="T263" s="86" t="str">
        <f>IF(H263="","",S263/SUM($H$9:H263))</f>
        <v/>
      </c>
      <c r="U263" s="24"/>
      <c r="V263" s="30" t="str">
        <f t="shared" si="24"/>
        <v/>
      </c>
      <c r="W263" s="29" t="str">
        <f>IF(P263="","",((P263-K263)*'1. Data Input'!$C$13)/12)</f>
        <v/>
      </c>
    </row>
    <row r="264" spans="1:23" s="20" customFormat="1">
      <c r="A264" s="25" t="str">
        <f t="shared" si="25"/>
        <v/>
      </c>
      <c r="B264" s="25" t="str">
        <f t="shared" si="26"/>
        <v/>
      </c>
      <c r="C264" s="25" t="str">
        <f>IF(D264="","",'1. Data Input'!$C$5+('3. Monthly Balance Sheet'!B264-'1. Data Input'!$C$4))</f>
        <v/>
      </c>
      <c r="D264" s="97"/>
      <c r="E264" s="93"/>
      <c r="F264" s="22"/>
      <c r="G264" s="29" t="str">
        <f t="shared" si="27"/>
        <v/>
      </c>
      <c r="H264" s="94" t="str">
        <f>IF(B264="","",IFERROR(SUMPRODUCT((MONTH('4. Trading Tracker'!$F$8:$F$703)=A264)*(YEAR('4. Trading Tracker'!$F$8:$F$703)=B264)*('4. Trading Tracker'!$L$8:$L$703)),0))</f>
        <v/>
      </c>
      <c r="I264" s="99"/>
      <c r="J264" s="4"/>
      <c r="K264" s="93"/>
      <c r="L264" s="22"/>
      <c r="M264" s="22"/>
      <c r="N264" s="22"/>
      <c r="O264" s="22"/>
      <c r="P264" s="29" t="str">
        <f t="shared" si="23"/>
        <v/>
      </c>
      <c r="Q264" s="152" t="str">
        <f t="shared" si="28"/>
        <v/>
      </c>
      <c r="R264" s="24"/>
      <c r="S264" s="149" t="str">
        <f>IF(L264="","",L264-SUM($H$9:H264))</f>
        <v/>
      </c>
      <c r="T264" s="86" t="str">
        <f>IF(H264="","",S264/SUM($H$9:H264))</f>
        <v/>
      </c>
      <c r="U264" s="24"/>
      <c r="V264" s="30" t="str">
        <f t="shared" si="24"/>
        <v/>
      </c>
      <c r="W264" s="29" t="str">
        <f>IF(P264="","",((P264-K264)*'1. Data Input'!$C$13)/12)</f>
        <v/>
      </c>
    </row>
    <row r="265" spans="1:23" s="20" customFormat="1">
      <c r="A265" s="25" t="str">
        <f t="shared" si="25"/>
        <v/>
      </c>
      <c r="B265" s="25" t="str">
        <f t="shared" si="26"/>
        <v/>
      </c>
      <c r="C265" s="25" t="str">
        <f>IF(D265="","",'1. Data Input'!$C$5+('3. Monthly Balance Sheet'!B265-'1. Data Input'!$C$4))</f>
        <v/>
      </c>
      <c r="D265" s="97"/>
      <c r="E265" s="93"/>
      <c r="F265" s="22"/>
      <c r="G265" s="29" t="str">
        <f t="shared" si="27"/>
        <v/>
      </c>
      <c r="H265" s="94" t="str">
        <f>IF(B265="","",IFERROR(SUMPRODUCT((MONTH('4. Trading Tracker'!$F$8:$F$703)=A265)*(YEAR('4. Trading Tracker'!$F$8:$F$703)=B265)*('4. Trading Tracker'!$L$8:$L$703)),0))</f>
        <v/>
      </c>
      <c r="I265" s="99"/>
      <c r="J265" s="4"/>
      <c r="K265" s="93"/>
      <c r="L265" s="22"/>
      <c r="M265" s="22"/>
      <c r="N265" s="22"/>
      <c r="O265" s="22"/>
      <c r="P265" s="29" t="str">
        <f t="shared" ref="P265:P328" si="29">IF(D265="","",SUM(K265:O265))</f>
        <v/>
      </c>
      <c r="Q265" s="152" t="str">
        <f t="shared" si="28"/>
        <v/>
      </c>
      <c r="R265" s="24"/>
      <c r="S265" s="149" t="str">
        <f>IF(L265="","",L265-SUM($H$9:H265))</f>
        <v/>
      </c>
      <c r="T265" s="86" t="str">
        <f>IF(H265="","",S265/SUM($H$9:H265))</f>
        <v/>
      </c>
      <c r="U265" s="24"/>
      <c r="V265" s="30" t="str">
        <f t="shared" ref="V265:V328" si="30">IFERROR((G265)/E265,"")</f>
        <v/>
      </c>
      <c r="W265" s="29" t="str">
        <f>IF(P265="","",((P265-K265)*'1. Data Input'!$C$13)/12)</f>
        <v/>
      </c>
    </row>
    <row r="266" spans="1:23" s="20" customFormat="1">
      <c r="A266" s="25" t="str">
        <f t="shared" ref="A266:A329" si="31">IF(D266="","",MONTH(D266))</f>
        <v/>
      </c>
      <c r="B266" s="25" t="str">
        <f t="shared" ref="B266:B329" si="32">IF(YEAR(D266)=1900,"",YEAR(D266))</f>
        <v/>
      </c>
      <c r="C266" s="25" t="str">
        <f>IF(D266="","",'1. Data Input'!$C$5+('3. Monthly Balance Sheet'!B266-'1. Data Input'!$C$4))</f>
        <v/>
      </c>
      <c r="D266" s="97"/>
      <c r="E266" s="93"/>
      <c r="F266" s="22"/>
      <c r="G266" s="29" t="str">
        <f t="shared" ref="G266:G329" si="33">IF(E266="","",E266-F266)</f>
        <v/>
      </c>
      <c r="H266" s="94" t="str">
        <f>IF(B266="","",IFERROR(SUMPRODUCT((MONTH('4. Trading Tracker'!$F$8:$F$703)=A266)*(YEAR('4. Trading Tracker'!$F$8:$F$703)=B266)*('4. Trading Tracker'!$L$8:$L$703)),0))</f>
        <v/>
      </c>
      <c r="I266" s="99"/>
      <c r="J266" s="4"/>
      <c r="K266" s="93"/>
      <c r="L266" s="22"/>
      <c r="M266" s="22"/>
      <c r="N266" s="22"/>
      <c r="O266" s="22"/>
      <c r="P266" s="29" t="str">
        <f t="shared" si="29"/>
        <v/>
      </c>
      <c r="Q266" s="152" t="str">
        <f t="shared" ref="Q266:Q329" si="34">IF(P266=0,"",IFERROR(((P266/P265)-1),""))</f>
        <v/>
      </c>
      <c r="R266" s="24"/>
      <c r="S266" s="149" t="str">
        <f>IF(L266="","",L266-SUM($H$9:H266))</f>
        <v/>
      </c>
      <c r="T266" s="86" t="str">
        <f>IF(H266="","",S266/SUM($H$9:H266))</f>
        <v/>
      </c>
      <c r="U266" s="24"/>
      <c r="V266" s="30" t="str">
        <f t="shared" si="30"/>
        <v/>
      </c>
      <c r="W266" s="29" t="str">
        <f>IF(P266="","",((P266-K266)*'1. Data Input'!$C$13)/12)</f>
        <v/>
      </c>
    </row>
    <row r="267" spans="1:23" s="20" customFormat="1">
      <c r="A267" s="25" t="str">
        <f t="shared" si="31"/>
        <v/>
      </c>
      <c r="B267" s="25" t="str">
        <f t="shared" si="32"/>
        <v/>
      </c>
      <c r="C267" s="25" t="str">
        <f>IF(D267="","",'1. Data Input'!$C$5+('3. Monthly Balance Sheet'!B267-'1. Data Input'!$C$4))</f>
        <v/>
      </c>
      <c r="D267" s="97"/>
      <c r="E267" s="93"/>
      <c r="F267" s="22"/>
      <c r="G267" s="29" t="str">
        <f t="shared" si="33"/>
        <v/>
      </c>
      <c r="H267" s="94" t="str">
        <f>IF(B267="","",IFERROR(SUMPRODUCT((MONTH('4. Trading Tracker'!$F$8:$F$703)=A267)*(YEAR('4. Trading Tracker'!$F$8:$F$703)=B267)*('4. Trading Tracker'!$L$8:$L$703)),0))</f>
        <v/>
      </c>
      <c r="I267" s="99"/>
      <c r="J267" s="4"/>
      <c r="K267" s="93"/>
      <c r="L267" s="22"/>
      <c r="M267" s="22"/>
      <c r="N267" s="22"/>
      <c r="O267" s="22"/>
      <c r="P267" s="29" t="str">
        <f t="shared" si="29"/>
        <v/>
      </c>
      <c r="Q267" s="152" t="str">
        <f t="shared" si="34"/>
        <v/>
      </c>
      <c r="R267" s="24"/>
      <c r="S267" s="149" t="str">
        <f>IF(L267="","",L267-SUM($H$9:H267))</f>
        <v/>
      </c>
      <c r="T267" s="86" t="str">
        <f>IF(H267="","",S267/SUM($H$9:H267))</f>
        <v/>
      </c>
      <c r="U267" s="24"/>
      <c r="V267" s="30" t="str">
        <f t="shared" si="30"/>
        <v/>
      </c>
      <c r="W267" s="29" t="str">
        <f>IF(P267="","",((P267-K267)*'1. Data Input'!$C$13)/12)</f>
        <v/>
      </c>
    </row>
    <row r="268" spans="1:23" s="20" customFormat="1">
      <c r="A268" s="25" t="str">
        <f t="shared" si="31"/>
        <v/>
      </c>
      <c r="B268" s="25" t="str">
        <f t="shared" si="32"/>
        <v/>
      </c>
      <c r="C268" s="25" t="str">
        <f>IF(D268="","",'1. Data Input'!$C$5+('3. Monthly Balance Sheet'!B268-'1. Data Input'!$C$4))</f>
        <v/>
      </c>
      <c r="D268" s="97"/>
      <c r="E268" s="93"/>
      <c r="F268" s="22"/>
      <c r="G268" s="29" t="str">
        <f t="shared" si="33"/>
        <v/>
      </c>
      <c r="H268" s="94" t="str">
        <f>IF(B268="","",IFERROR(SUMPRODUCT((MONTH('4. Trading Tracker'!$F$8:$F$703)=A268)*(YEAR('4. Trading Tracker'!$F$8:$F$703)=B268)*('4. Trading Tracker'!$L$8:$L$703)),0))</f>
        <v/>
      </c>
      <c r="I268" s="99"/>
      <c r="J268" s="4"/>
      <c r="K268" s="93"/>
      <c r="L268" s="22"/>
      <c r="M268" s="22"/>
      <c r="N268" s="22"/>
      <c r="O268" s="22"/>
      <c r="P268" s="29" t="str">
        <f t="shared" si="29"/>
        <v/>
      </c>
      <c r="Q268" s="152" t="str">
        <f t="shared" si="34"/>
        <v/>
      </c>
      <c r="R268" s="24"/>
      <c r="S268" s="149" t="str">
        <f>IF(L268="","",L268-SUM($H$9:H268))</f>
        <v/>
      </c>
      <c r="T268" s="86" t="str">
        <f>IF(H268="","",S268/SUM($H$9:H268))</f>
        <v/>
      </c>
      <c r="U268" s="24"/>
      <c r="V268" s="30" t="str">
        <f t="shared" si="30"/>
        <v/>
      </c>
      <c r="W268" s="29" t="str">
        <f>IF(P268="","",((P268-K268)*'1. Data Input'!$C$13)/12)</f>
        <v/>
      </c>
    </row>
    <row r="269" spans="1:23" s="20" customFormat="1">
      <c r="A269" s="25" t="str">
        <f t="shared" si="31"/>
        <v/>
      </c>
      <c r="B269" s="25" t="str">
        <f t="shared" si="32"/>
        <v/>
      </c>
      <c r="C269" s="25" t="str">
        <f>IF(D269="","",'1. Data Input'!$C$5+('3. Monthly Balance Sheet'!B269-'1. Data Input'!$C$4))</f>
        <v/>
      </c>
      <c r="D269" s="97"/>
      <c r="E269" s="93"/>
      <c r="F269" s="22"/>
      <c r="G269" s="29" t="str">
        <f t="shared" si="33"/>
        <v/>
      </c>
      <c r="H269" s="94" t="str">
        <f>IF(B269="","",IFERROR(SUMPRODUCT((MONTH('4. Trading Tracker'!$F$8:$F$703)=A269)*(YEAR('4. Trading Tracker'!$F$8:$F$703)=B269)*('4. Trading Tracker'!$L$8:$L$703)),0))</f>
        <v/>
      </c>
      <c r="I269" s="99"/>
      <c r="J269" s="4"/>
      <c r="K269" s="93"/>
      <c r="L269" s="22"/>
      <c r="M269" s="22"/>
      <c r="N269" s="22"/>
      <c r="O269" s="22"/>
      <c r="P269" s="29" t="str">
        <f t="shared" si="29"/>
        <v/>
      </c>
      <c r="Q269" s="152" t="str">
        <f t="shared" si="34"/>
        <v/>
      </c>
      <c r="R269" s="24"/>
      <c r="S269" s="149" t="str">
        <f>IF(L269="","",L269-SUM($H$9:H269))</f>
        <v/>
      </c>
      <c r="T269" s="86" t="str">
        <f>IF(H269="","",S269/SUM($H$9:H269))</f>
        <v/>
      </c>
      <c r="U269" s="24"/>
      <c r="V269" s="30" t="str">
        <f t="shared" si="30"/>
        <v/>
      </c>
      <c r="W269" s="29" t="str">
        <f>IF(P269="","",((P269-K269)*'1. Data Input'!$C$13)/12)</f>
        <v/>
      </c>
    </row>
    <row r="270" spans="1:23" s="20" customFormat="1">
      <c r="A270" s="25" t="str">
        <f t="shared" si="31"/>
        <v/>
      </c>
      <c r="B270" s="25" t="str">
        <f t="shared" si="32"/>
        <v/>
      </c>
      <c r="C270" s="25" t="str">
        <f>IF(D270="","",'1. Data Input'!$C$5+('3. Monthly Balance Sheet'!B270-'1. Data Input'!$C$4))</f>
        <v/>
      </c>
      <c r="D270" s="97"/>
      <c r="E270" s="93"/>
      <c r="F270" s="22"/>
      <c r="G270" s="29" t="str">
        <f t="shared" si="33"/>
        <v/>
      </c>
      <c r="H270" s="94" t="str">
        <f>IF(B270="","",IFERROR(SUMPRODUCT((MONTH('4. Trading Tracker'!$F$8:$F$703)=A270)*(YEAR('4. Trading Tracker'!$F$8:$F$703)=B270)*('4. Trading Tracker'!$L$8:$L$703)),0))</f>
        <v/>
      </c>
      <c r="I270" s="99"/>
      <c r="J270" s="4"/>
      <c r="K270" s="93"/>
      <c r="L270" s="22"/>
      <c r="M270" s="22"/>
      <c r="N270" s="22"/>
      <c r="O270" s="22"/>
      <c r="P270" s="29" t="str">
        <f t="shared" si="29"/>
        <v/>
      </c>
      <c r="Q270" s="152" t="str">
        <f t="shared" si="34"/>
        <v/>
      </c>
      <c r="R270" s="24"/>
      <c r="S270" s="149" t="str">
        <f>IF(L270="","",L270-SUM($H$9:H270))</f>
        <v/>
      </c>
      <c r="T270" s="86" t="str">
        <f>IF(H270="","",S270/SUM($H$9:H270))</f>
        <v/>
      </c>
      <c r="U270" s="24"/>
      <c r="V270" s="30" t="str">
        <f t="shared" si="30"/>
        <v/>
      </c>
      <c r="W270" s="29" t="str">
        <f>IF(P270="","",((P270-K270)*'1. Data Input'!$C$13)/12)</f>
        <v/>
      </c>
    </row>
    <row r="271" spans="1:23" s="20" customFormat="1">
      <c r="A271" s="25" t="str">
        <f t="shared" si="31"/>
        <v/>
      </c>
      <c r="B271" s="25" t="str">
        <f t="shared" si="32"/>
        <v/>
      </c>
      <c r="C271" s="25" t="str">
        <f>IF(D271="","",'1. Data Input'!$C$5+('3. Monthly Balance Sheet'!B271-'1. Data Input'!$C$4))</f>
        <v/>
      </c>
      <c r="D271" s="97"/>
      <c r="E271" s="93"/>
      <c r="F271" s="22"/>
      <c r="G271" s="29" t="str">
        <f t="shared" si="33"/>
        <v/>
      </c>
      <c r="H271" s="94" t="str">
        <f>IF(B271="","",IFERROR(SUMPRODUCT((MONTH('4. Trading Tracker'!$F$8:$F$703)=A271)*(YEAR('4. Trading Tracker'!$F$8:$F$703)=B271)*('4. Trading Tracker'!$L$8:$L$703)),0))</f>
        <v/>
      </c>
      <c r="I271" s="99"/>
      <c r="J271" s="4"/>
      <c r="K271" s="93"/>
      <c r="L271" s="22"/>
      <c r="M271" s="22"/>
      <c r="N271" s="22"/>
      <c r="O271" s="22"/>
      <c r="P271" s="29" t="str">
        <f t="shared" si="29"/>
        <v/>
      </c>
      <c r="Q271" s="152" t="str">
        <f t="shared" si="34"/>
        <v/>
      </c>
      <c r="R271" s="24"/>
      <c r="S271" s="149" t="str">
        <f>IF(L271="","",L271-SUM($H$9:H271))</f>
        <v/>
      </c>
      <c r="T271" s="86" t="str">
        <f>IF(H271="","",S271/SUM($H$9:H271))</f>
        <v/>
      </c>
      <c r="U271" s="24"/>
      <c r="V271" s="30" t="str">
        <f t="shared" si="30"/>
        <v/>
      </c>
      <c r="W271" s="29" t="str">
        <f>IF(P271="","",((P271-K271)*'1. Data Input'!$C$13)/12)</f>
        <v/>
      </c>
    </row>
    <row r="272" spans="1:23" s="20" customFormat="1">
      <c r="A272" s="25" t="str">
        <f t="shared" si="31"/>
        <v/>
      </c>
      <c r="B272" s="25" t="str">
        <f t="shared" si="32"/>
        <v/>
      </c>
      <c r="C272" s="25" t="str">
        <f>IF(D272="","",'1. Data Input'!$C$5+('3. Monthly Balance Sheet'!B272-'1. Data Input'!$C$4))</f>
        <v/>
      </c>
      <c r="D272" s="97"/>
      <c r="E272" s="93"/>
      <c r="F272" s="22"/>
      <c r="G272" s="29" t="str">
        <f t="shared" si="33"/>
        <v/>
      </c>
      <c r="H272" s="94" t="str">
        <f>IF(B272="","",IFERROR(SUMPRODUCT((MONTH('4. Trading Tracker'!$F$8:$F$703)=A272)*(YEAR('4. Trading Tracker'!$F$8:$F$703)=B272)*('4. Trading Tracker'!$L$8:$L$703)),0))</f>
        <v/>
      </c>
      <c r="I272" s="99"/>
      <c r="J272" s="4"/>
      <c r="K272" s="93"/>
      <c r="L272" s="22"/>
      <c r="M272" s="22"/>
      <c r="N272" s="22"/>
      <c r="O272" s="22"/>
      <c r="P272" s="29" t="str">
        <f t="shared" si="29"/>
        <v/>
      </c>
      <c r="Q272" s="152" t="str">
        <f t="shared" si="34"/>
        <v/>
      </c>
      <c r="R272" s="24"/>
      <c r="S272" s="149" t="str">
        <f>IF(L272="","",L272-SUM($H$9:H272))</f>
        <v/>
      </c>
      <c r="T272" s="86" t="str">
        <f>IF(H272="","",S272/SUM($H$9:H272))</f>
        <v/>
      </c>
      <c r="U272" s="24"/>
      <c r="V272" s="30" t="str">
        <f t="shared" si="30"/>
        <v/>
      </c>
      <c r="W272" s="29" t="str">
        <f>IF(P272="","",((P272-K272)*'1. Data Input'!$C$13)/12)</f>
        <v/>
      </c>
    </row>
    <row r="273" spans="1:23" s="20" customFormat="1">
      <c r="A273" s="25" t="str">
        <f t="shared" si="31"/>
        <v/>
      </c>
      <c r="B273" s="25" t="str">
        <f t="shared" si="32"/>
        <v/>
      </c>
      <c r="C273" s="25" t="str">
        <f>IF(D273="","",'1. Data Input'!$C$5+('3. Monthly Balance Sheet'!B273-'1. Data Input'!$C$4))</f>
        <v/>
      </c>
      <c r="D273" s="97"/>
      <c r="E273" s="93"/>
      <c r="F273" s="22"/>
      <c r="G273" s="29" t="str">
        <f t="shared" si="33"/>
        <v/>
      </c>
      <c r="H273" s="94" t="str">
        <f>IF(B273="","",IFERROR(SUMPRODUCT((MONTH('4. Trading Tracker'!$F$8:$F$703)=A273)*(YEAR('4. Trading Tracker'!$F$8:$F$703)=B273)*('4. Trading Tracker'!$L$8:$L$703)),0))</f>
        <v/>
      </c>
      <c r="I273" s="99"/>
      <c r="J273" s="4"/>
      <c r="K273" s="93"/>
      <c r="L273" s="22"/>
      <c r="M273" s="22"/>
      <c r="N273" s="22"/>
      <c r="O273" s="22"/>
      <c r="P273" s="29" t="str">
        <f t="shared" si="29"/>
        <v/>
      </c>
      <c r="Q273" s="152" t="str">
        <f t="shared" si="34"/>
        <v/>
      </c>
      <c r="R273" s="24"/>
      <c r="S273" s="149" t="str">
        <f>IF(L273="","",L273-SUM($H$9:H273))</f>
        <v/>
      </c>
      <c r="T273" s="86" t="str">
        <f>IF(H273="","",S273/SUM($H$9:H273))</f>
        <v/>
      </c>
      <c r="U273" s="24"/>
      <c r="V273" s="30" t="str">
        <f t="shared" si="30"/>
        <v/>
      </c>
      <c r="W273" s="29" t="str">
        <f>IF(P273="","",((P273-K273)*'1. Data Input'!$C$13)/12)</f>
        <v/>
      </c>
    </row>
    <row r="274" spans="1:23" s="20" customFormat="1">
      <c r="A274" s="25" t="str">
        <f t="shared" si="31"/>
        <v/>
      </c>
      <c r="B274" s="25" t="str">
        <f t="shared" si="32"/>
        <v/>
      </c>
      <c r="C274" s="25" t="str">
        <f>IF(D274="","",'1. Data Input'!$C$5+('3. Monthly Balance Sheet'!B274-'1. Data Input'!$C$4))</f>
        <v/>
      </c>
      <c r="D274" s="97"/>
      <c r="E274" s="93"/>
      <c r="F274" s="22"/>
      <c r="G274" s="29" t="str">
        <f t="shared" si="33"/>
        <v/>
      </c>
      <c r="H274" s="94" t="str">
        <f>IF(B274="","",IFERROR(SUMPRODUCT((MONTH('4. Trading Tracker'!$F$8:$F$703)=A274)*(YEAR('4. Trading Tracker'!$F$8:$F$703)=B274)*('4. Trading Tracker'!$L$8:$L$703)),0))</f>
        <v/>
      </c>
      <c r="I274" s="99"/>
      <c r="J274" s="4"/>
      <c r="K274" s="93"/>
      <c r="L274" s="22"/>
      <c r="M274" s="22"/>
      <c r="N274" s="22"/>
      <c r="O274" s="22"/>
      <c r="P274" s="29" t="str">
        <f t="shared" si="29"/>
        <v/>
      </c>
      <c r="Q274" s="152" t="str">
        <f t="shared" si="34"/>
        <v/>
      </c>
      <c r="R274" s="24"/>
      <c r="S274" s="149" t="str">
        <f>IF(L274="","",L274-SUM($H$9:H274))</f>
        <v/>
      </c>
      <c r="T274" s="86" t="str">
        <f>IF(H274="","",S274/SUM($H$9:H274))</f>
        <v/>
      </c>
      <c r="U274" s="24"/>
      <c r="V274" s="30" t="str">
        <f t="shared" si="30"/>
        <v/>
      </c>
      <c r="W274" s="29" t="str">
        <f>IF(P274="","",((P274-K274)*'1. Data Input'!$C$13)/12)</f>
        <v/>
      </c>
    </row>
    <row r="275" spans="1:23" s="20" customFormat="1">
      <c r="A275" s="25" t="str">
        <f t="shared" si="31"/>
        <v/>
      </c>
      <c r="B275" s="25" t="str">
        <f t="shared" si="32"/>
        <v/>
      </c>
      <c r="C275" s="25" t="str">
        <f>IF(D275="","",'1. Data Input'!$C$5+('3. Monthly Balance Sheet'!B275-'1. Data Input'!$C$4))</f>
        <v/>
      </c>
      <c r="D275" s="97"/>
      <c r="E275" s="93"/>
      <c r="F275" s="22"/>
      <c r="G275" s="29" t="str">
        <f t="shared" si="33"/>
        <v/>
      </c>
      <c r="H275" s="94" t="str">
        <f>IF(B275="","",IFERROR(SUMPRODUCT((MONTH('4. Trading Tracker'!$F$8:$F$703)=A275)*(YEAR('4. Trading Tracker'!$F$8:$F$703)=B275)*('4. Trading Tracker'!$L$8:$L$703)),0))</f>
        <v/>
      </c>
      <c r="I275" s="99"/>
      <c r="J275" s="4"/>
      <c r="K275" s="93"/>
      <c r="L275" s="22"/>
      <c r="M275" s="22"/>
      <c r="N275" s="22"/>
      <c r="O275" s="22"/>
      <c r="P275" s="29" t="str">
        <f t="shared" si="29"/>
        <v/>
      </c>
      <c r="Q275" s="152" t="str">
        <f t="shared" si="34"/>
        <v/>
      </c>
      <c r="R275" s="24"/>
      <c r="S275" s="149" t="str">
        <f>IF(L275="","",L275-SUM($H$9:H275))</f>
        <v/>
      </c>
      <c r="T275" s="86" t="str">
        <f>IF(H275="","",S275/SUM($H$9:H275))</f>
        <v/>
      </c>
      <c r="U275" s="24"/>
      <c r="V275" s="30" t="str">
        <f t="shared" si="30"/>
        <v/>
      </c>
      <c r="W275" s="29" t="str">
        <f>IF(P275="","",((P275-K275)*'1. Data Input'!$C$13)/12)</f>
        <v/>
      </c>
    </row>
    <row r="276" spans="1:23" s="20" customFormat="1">
      <c r="A276" s="25" t="str">
        <f t="shared" si="31"/>
        <v/>
      </c>
      <c r="B276" s="25" t="str">
        <f t="shared" si="32"/>
        <v/>
      </c>
      <c r="C276" s="25" t="str">
        <f>IF(D276="","",'1. Data Input'!$C$5+('3. Monthly Balance Sheet'!B276-'1. Data Input'!$C$4))</f>
        <v/>
      </c>
      <c r="D276" s="97"/>
      <c r="E276" s="93"/>
      <c r="F276" s="22"/>
      <c r="G276" s="29" t="str">
        <f t="shared" si="33"/>
        <v/>
      </c>
      <c r="H276" s="94" t="str">
        <f>IF(B276="","",IFERROR(SUMPRODUCT((MONTH('4. Trading Tracker'!$F$8:$F$703)=A276)*(YEAR('4. Trading Tracker'!$F$8:$F$703)=B276)*('4. Trading Tracker'!$L$8:$L$703)),0))</f>
        <v/>
      </c>
      <c r="I276" s="99"/>
      <c r="J276" s="4"/>
      <c r="K276" s="93"/>
      <c r="L276" s="22"/>
      <c r="M276" s="22"/>
      <c r="N276" s="22"/>
      <c r="O276" s="22"/>
      <c r="P276" s="29" t="str">
        <f t="shared" si="29"/>
        <v/>
      </c>
      <c r="Q276" s="152" t="str">
        <f t="shared" si="34"/>
        <v/>
      </c>
      <c r="R276" s="24"/>
      <c r="S276" s="149" t="str">
        <f>IF(L276="","",L276-SUM($H$9:H276))</f>
        <v/>
      </c>
      <c r="T276" s="86" t="str">
        <f>IF(H276="","",S276/SUM($H$9:H276))</f>
        <v/>
      </c>
      <c r="U276" s="24"/>
      <c r="V276" s="30" t="str">
        <f t="shared" si="30"/>
        <v/>
      </c>
      <c r="W276" s="29" t="str">
        <f>IF(P276="","",((P276-K276)*'1. Data Input'!$C$13)/12)</f>
        <v/>
      </c>
    </row>
    <row r="277" spans="1:23" s="20" customFormat="1">
      <c r="A277" s="25" t="str">
        <f t="shared" si="31"/>
        <v/>
      </c>
      <c r="B277" s="25" t="str">
        <f t="shared" si="32"/>
        <v/>
      </c>
      <c r="C277" s="25" t="str">
        <f>IF(D277="","",'1. Data Input'!$C$5+('3. Monthly Balance Sheet'!B277-'1. Data Input'!$C$4))</f>
        <v/>
      </c>
      <c r="D277" s="97"/>
      <c r="E277" s="93"/>
      <c r="F277" s="22"/>
      <c r="G277" s="29" t="str">
        <f t="shared" si="33"/>
        <v/>
      </c>
      <c r="H277" s="94" t="str">
        <f>IF(B277="","",IFERROR(SUMPRODUCT((MONTH('4. Trading Tracker'!$F$8:$F$703)=A277)*(YEAR('4. Trading Tracker'!$F$8:$F$703)=B277)*('4. Trading Tracker'!$L$8:$L$703)),0))</f>
        <v/>
      </c>
      <c r="I277" s="99"/>
      <c r="J277" s="4"/>
      <c r="K277" s="93"/>
      <c r="L277" s="22"/>
      <c r="M277" s="22"/>
      <c r="N277" s="22"/>
      <c r="O277" s="22"/>
      <c r="P277" s="29" t="str">
        <f t="shared" si="29"/>
        <v/>
      </c>
      <c r="Q277" s="152" t="str">
        <f t="shared" si="34"/>
        <v/>
      </c>
      <c r="R277" s="24"/>
      <c r="S277" s="149" t="str">
        <f>IF(L277="","",L277-SUM($H$9:H277))</f>
        <v/>
      </c>
      <c r="T277" s="86" t="str">
        <f>IF(H277="","",S277/SUM($H$9:H277))</f>
        <v/>
      </c>
      <c r="U277" s="24"/>
      <c r="V277" s="30" t="str">
        <f t="shared" si="30"/>
        <v/>
      </c>
      <c r="W277" s="29" t="str">
        <f>IF(P277="","",((P277-K277)*'1. Data Input'!$C$13)/12)</f>
        <v/>
      </c>
    </row>
    <row r="278" spans="1:23" s="20" customFormat="1">
      <c r="A278" s="25" t="str">
        <f t="shared" si="31"/>
        <v/>
      </c>
      <c r="B278" s="25" t="str">
        <f t="shared" si="32"/>
        <v/>
      </c>
      <c r="C278" s="25" t="str">
        <f>IF(D278="","",'1. Data Input'!$C$5+('3. Monthly Balance Sheet'!B278-'1. Data Input'!$C$4))</f>
        <v/>
      </c>
      <c r="D278" s="97"/>
      <c r="E278" s="93"/>
      <c r="F278" s="22"/>
      <c r="G278" s="29" t="str">
        <f t="shared" si="33"/>
        <v/>
      </c>
      <c r="H278" s="94" t="str">
        <f>IF(B278="","",IFERROR(SUMPRODUCT((MONTH('4. Trading Tracker'!$F$8:$F$703)=A278)*(YEAR('4. Trading Tracker'!$F$8:$F$703)=B278)*('4. Trading Tracker'!$L$8:$L$703)),0))</f>
        <v/>
      </c>
      <c r="I278" s="99"/>
      <c r="J278" s="4"/>
      <c r="K278" s="93"/>
      <c r="L278" s="22"/>
      <c r="M278" s="22"/>
      <c r="N278" s="22"/>
      <c r="O278" s="22"/>
      <c r="P278" s="29" t="str">
        <f t="shared" si="29"/>
        <v/>
      </c>
      <c r="Q278" s="152" t="str">
        <f t="shared" si="34"/>
        <v/>
      </c>
      <c r="R278" s="24"/>
      <c r="S278" s="149" t="str">
        <f>IF(L278="","",L278-SUM($H$9:H278))</f>
        <v/>
      </c>
      <c r="T278" s="86" t="str">
        <f>IF(H278="","",S278/SUM($H$9:H278))</f>
        <v/>
      </c>
      <c r="U278" s="24"/>
      <c r="V278" s="30" t="str">
        <f t="shared" si="30"/>
        <v/>
      </c>
      <c r="W278" s="29" t="str">
        <f>IF(P278="","",((P278-K278)*'1. Data Input'!$C$13)/12)</f>
        <v/>
      </c>
    </row>
    <row r="279" spans="1:23" s="20" customFormat="1">
      <c r="A279" s="25" t="str">
        <f t="shared" si="31"/>
        <v/>
      </c>
      <c r="B279" s="25" t="str">
        <f t="shared" si="32"/>
        <v/>
      </c>
      <c r="C279" s="25" t="str">
        <f>IF(D279="","",'1. Data Input'!$C$5+('3. Monthly Balance Sheet'!B279-'1. Data Input'!$C$4))</f>
        <v/>
      </c>
      <c r="D279" s="97"/>
      <c r="E279" s="93"/>
      <c r="F279" s="22"/>
      <c r="G279" s="29" t="str">
        <f t="shared" si="33"/>
        <v/>
      </c>
      <c r="H279" s="94" t="str">
        <f>IF(B279="","",IFERROR(SUMPRODUCT((MONTH('4. Trading Tracker'!$F$8:$F$703)=A279)*(YEAR('4. Trading Tracker'!$F$8:$F$703)=B279)*('4. Trading Tracker'!$L$8:$L$703)),0))</f>
        <v/>
      </c>
      <c r="I279" s="99"/>
      <c r="J279" s="4"/>
      <c r="K279" s="93"/>
      <c r="L279" s="22"/>
      <c r="M279" s="22"/>
      <c r="N279" s="22"/>
      <c r="O279" s="22"/>
      <c r="P279" s="29" t="str">
        <f t="shared" si="29"/>
        <v/>
      </c>
      <c r="Q279" s="152" t="str">
        <f t="shared" si="34"/>
        <v/>
      </c>
      <c r="R279" s="24"/>
      <c r="S279" s="149" t="str">
        <f>IF(L279="","",L279-SUM($H$9:H279))</f>
        <v/>
      </c>
      <c r="T279" s="86" t="str">
        <f>IF(H279="","",S279/SUM($H$9:H279))</f>
        <v/>
      </c>
      <c r="U279" s="24"/>
      <c r="V279" s="30" t="str">
        <f t="shared" si="30"/>
        <v/>
      </c>
      <c r="W279" s="29" t="str">
        <f>IF(P279="","",((P279-K279)*'1. Data Input'!$C$13)/12)</f>
        <v/>
      </c>
    </row>
    <row r="280" spans="1:23" s="20" customFormat="1">
      <c r="A280" s="25" t="str">
        <f t="shared" si="31"/>
        <v/>
      </c>
      <c r="B280" s="25" t="str">
        <f t="shared" si="32"/>
        <v/>
      </c>
      <c r="C280" s="25" t="str">
        <f>IF(D280="","",'1. Data Input'!$C$5+('3. Monthly Balance Sheet'!B280-'1. Data Input'!$C$4))</f>
        <v/>
      </c>
      <c r="D280" s="97"/>
      <c r="E280" s="93"/>
      <c r="F280" s="22"/>
      <c r="G280" s="29" t="str">
        <f t="shared" si="33"/>
        <v/>
      </c>
      <c r="H280" s="94" t="str">
        <f>IF(B280="","",IFERROR(SUMPRODUCT((MONTH('4. Trading Tracker'!$F$8:$F$703)=A280)*(YEAR('4. Trading Tracker'!$F$8:$F$703)=B280)*('4. Trading Tracker'!$L$8:$L$703)),0))</f>
        <v/>
      </c>
      <c r="I280" s="99"/>
      <c r="J280" s="4"/>
      <c r="K280" s="93"/>
      <c r="L280" s="22"/>
      <c r="M280" s="22"/>
      <c r="N280" s="22"/>
      <c r="O280" s="22"/>
      <c r="P280" s="29" t="str">
        <f t="shared" si="29"/>
        <v/>
      </c>
      <c r="Q280" s="152" t="str">
        <f t="shared" si="34"/>
        <v/>
      </c>
      <c r="R280" s="24"/>
      <c r="S280" s="149" t="str">
        <f>IF(L280="","",L280-SUM($H$9:H280))</f>
        <v/>
      </c>
      <c r="T280" s="86" t="str">
        <f>IF(H280="","",S280/SUM($H$9:H280))</f>
        <v/>
      </c>
      <c r="U280" s="24"/>
      <c r="V280" s="30" t="str">
        <f t="shared" si="30"/>
        <v/>
      </c>
      <c r="W280" s="29" t="str">
        <f>IF(P280="","",((P280-K280)*'1. Data Input'!$C$13)/12)</f>
        <v/>
      </c>
    </row>
    <row r="281" spans="1:23" s="20" customFormat="1">
      <c r="A281" s="25" t="str">
        <f t="shared" si="31"/>
        <v/>
      </c>
      <c r="B281" s="25" t="str">
        <f t="shared" si="32"/>
        <v/>
      </c>
      <c r="C281" s="25" t="str">
        <f>IF(D281="","",'1. Data Input'!$C$5+('3. Monthly Balance Sheet'!B281-'1. Data Input'!$C$4))</f>
        <v/>
      </c>
      <c r="D281" s="97"/>
      <c r="E281" s="93"/>
      <c r="F281" s="22"/>
      <c r="G281" s="29" t="str">
        <f t="shared" si="33"/>
        <v/>
      </c>
      <c r="H281" s="94" t="str">
        <f>IF(B281="","",IFERROR(SUMPRODUCT((MONTH('4. Trading Tracker'!$F$8:$F$703)=A281)*(YEAR('4. Trading Tracker'!$F$8:$F$703)=B281)*('4. Trading Tracker'!$L$8:$L$703)),0))</f>
        <v/>
      </c>
      <c r="I281" s="99"/>
      <c r="J281" s="4"/>
      <c r="K281" s="93"/>
      <c r="L281" s="22"/>
      <c r="M281" s="22"/>
      <c r="N281" s="22"/>
      <c r="O281" s="22"/>
      <c r="P281" s="29" t="str">
        <f t="shared" si="29"/>
        <v/>
      </c>
      <c r="Q281" s="152" t="str">
        <f t="shared" si="34"/>
        <v/>
      </c>
      <c r="R281" s="24"/>
      <c r="S281" s="149" t="str">
        <f>IF(L281="","",L281-SUM($H$9:H281))</f>
        <v/>
      </c>
      <c r="T281" s="86" t="str">
        <f>IF(H281="","",S281/SUM($H$9:H281))</f>
        <v/>
      </c>
      <c r="U281" s="24"/>
      <c r="V281" s="30" t="str">
        <f t="shared" si="30"/>
        <v/>
      </c>
      <c r="W281" s="29" t="str">
        <f>IF(P281="","",((P281-K281)*'1. Data Input'!$C$13)/12)</f>
        <v/>
      </c>
    </row>
    <row r="282" spans="1:23" s="20" customFormat="1">
      <c r="A282" s="25" t="str">
        <f t="shared" si="31"/>
        <v/>
      </c>
      <c r="B282" s="25" t="str">
        <f t="shared" si="32"/>
        <v/>
      </c>
      <c r="C282" s="25" t="str">
        <f>IF(D282="","",'1. Data Input'!$C$5+('3. Monthly Balance Sheet'!B282-'1. Data Input'!$C$4))</f>
        <v/>
      </c>
      <c r="D282" s="97"/>
      <c r="E282" s="93"/>
      <c r="F282" s="22"/>
      <c r="G282" s="29" t="str">
        <f t="shared" si="33"/>
        <v/>
      </c>
      <c r="H282" s="94" t="str">
        <f>IF(B282="","",IFERROR(SUMPRODUCT((MONTH('4. Trading Tracker'!$F$8:$F$703)=A282)*(YEAR('4. Trading Tracker'!$F$8:$F$703)=B282)*('4. Trading Tracker'!$L$8:$L$703)),0))</f>
        <v/>
      </c>
      <c r="I282" s="99"/>
      <c r="J282" s="4"/>
      <c r="K282" s="93"/>
      <c r="L282" s="22"/>
      <c r="M282" s="22"/>
      <c r="N282" s="22"/>
      <c r="O282" s="22"/>
      <c r="P282" s="29" t="str">
        <f t="shared" si="29"/>
        <v/>
      </c>
      <c r="Q282" s="152" t="str">
        <f t="shared" si="34"/>
        <v/>
      </c>
      <c r="R282" s="24"/>
      <c r="S282" s="149" t="str">
        <f>IF(L282="","",L282-SUM($H$9:H282))</f>
        <v/>
      </c>
      <c r="T282" s="86" t="str">
        <f>IF(H282="","",S282/SUM($H$9:H282))</f>
        <v/>
      </c>
      <c r="U282" s="24"/>
      <c r="V282" s="30" t="str">
        <f t="shared" si="30"/>
        <v/>
      </c>
      <c r="W282" s="29" t="str">
        <f>IF(P282="","",((P282-K282)*'1. Data Input'!$C$13)/12)</f>
        <v/>
      </c>
    </row>
    <row r="283" spans="1:23" s="20" customFormat="1">
      <c r="A283" s="25" t="str">
        <f t="shared" si="31"/>
        <v/>
      </c>
      <c r="B283" s="25" t="str">
        <f t="shared" si="32"/>
        <v/>
      </c>
      <c r="C283" s="25" t="str">
        <f>IF(D283="","",'1. Data Input'!$C$5+('3. Monthly Balance Sheet'!B283-'1. Data Input'!$C$4))</f>
        <v/>
      </c>
      <c r="D283" s="97"/>
      <c r="E283" s="93"/>
      <c r="F283" s="22"/>
      <c r="G283" s="29" t="str">
        <f t="shared" si="33"/>
        <v/>
      </c>
      <c r="H283" s="94" t="str">
        <f>IF(B283="","",IFERROR(SUMPRODUCT((MONTH('4. Trading Tracker'!$F$8:$F$703)=A283)*(YEAR('4. Trading Tracker'!$F$8:$F$703)=B283)*('4. Trading Tracker'!$L$8:$L$703)),0))</f>
        <v/>
      </c>
      <c r="I283" s="99"/>
      <c r="J283" s="4"/>
      <c r="K283" s="93"/>
      <c r="L283" s="22"/>
      <c r="M283" s="22"/>
      <c r="N283" s="22"/>
      <c r="O283" s="22"/>
      <c r="P283" s="29" t="str">
        <f t="shared" si="29"/>
        <v/>
      </c>
      <c r="Q283" s="152" t="str">
        <f t="shared" si="34"/>
        <v/>
      </c>
      <c r="R283" s="24"/>
      <c r="S283" s="149" t="str">
        <f>IF(L283="","",L283-SUM($H$9:H283))</f>
        <v/>
      </c>
      <c r="T283" s="86" t="str">
        <f>IF(H283="","",S283/SUM($H$9:H283))</f>
        <v/>
      </c>
      <c r="U283" s="24"/>
      <c r="V283" s="30" t="str">
        <f t="shared" si="30"/>
        <v/>
      </c>
      <c r="W283" s="29" t="str">
        <f>IF(P283="","",((P283-K283)*'1. Data Input'!$C$13)/12)</f>
        <v/>
      </c>
    </row>
    <row r="284" spans="1:23" s="20" customFormat="1">
      <c r="A284" s="25" t="str">
        <f t="shared" si="31"/>
        <v/>
      </c>
      <c r="B284" s="25" t="str">
        <f t="shared" si="32"/>
        <v/>
      </c>
      <c r="C284" s="25" t="str">
        <f>IF(D284="","",'1. Data Input'!$C$5+('3. Monthly Balance Sheet'!B284-'1. Data Input'!$C$4))</f>
        <v/>
      </c>
      <c r="D284" s="97"/>
      <c r="E284" s="93"/>
      <c r="F284" s="22"/>
      <c r="G284" s="29" t="str">
        <f t="shared" si="33"/>
        <v/>
      </c>
      <c r="H284" s="94" t="str">
        <f>IF(B284="","",IFERROR(SUMPRODUCT((MONTH('4. Trading Tracker'!$F$8:$F$703)=A284)*(YEAR('4. Trading Tracker'!$F$8:$F$703)=B284)*('4. Trading Tracker'!$L$8:$L$703)),0))</f>
        <v/>
      </c>
      <c r="I284" s="99"/>
      <c r="J284" s="4"/>
      <c r="K284" s="93"/>
      <c r="L284" s="22"/>
      <c r="M284" s="22"/>
      <c r="N284" s="22"/>
      <c r="O284" s="22"/>
      <c r="P284" s="29" t="str">
        <f t="shared" si="29"/>
        <v/>
      </c>
      <c r="Q284" s="152" t="str">
        <f t="shared" si="34"/>
        <v/>
      </c>
      <c r="R284" s="24"/>
      <c r="S284" s="149" t="str">
        <f>IF(L284="","",L284-SUM($H$9:H284))</f>
        <v/>
      </c>
      <c r="T284" s="86" t="str">
        <f>IF(H284="","",S284/SUM($H$9:H284))</f>
        <v/>
      </c>
      <c r="U284" s="24"/>
      <c r="V284" s="30" t="str">
        <f t="shared" si="30"/>
        <v/>
      </c>
      <c r="W284" s="29" t="str">
        <f>IF(P284="","",((P284-K284)*'1. Data Input'!$C$13)/12)</f>
        <v/>
      </c>
    </row>
    <row r="285" spans="1:23" s="20" customFormat="1">
      <c r="A285" s="25" t="str">
        <f t="shared" si="31"/>
        <v/>
      </c>
      <c r="B285" s="25" t="str">
        <f t="shared" si="32"/>
        <v/>
      </c>
      <c r="C285" s="25" t="str">
        <f>IF(D285="","",'1. Data Input'!$C$5+('3. Monthly Balance Sheet'!B285-'1. Data Input'!$C$4))</f>
        <v/>
      </c>
      <c r="D285" s="97"/>
      <c r="E285" s="93"/>
      <c r="F285" s="22"/>
      <c r="G285" s="29" t="str">
        <f t="shared" si="33"/>
        <v/>
      </c>
      <c r="H285" s="94" t="str">
        <f>IF(B285="","",IFERROR(SUMPRODUCT((MONTH('4. Trading Tracker'!$F$8:$F$703)=A285)*(YEAR('4. Trading Tracker'!$F$8:$F$703)=B285)*('4. Trading Tracker'!$L$8:$L$703)),0))</f>
        <v/>
      </c>
      <c r="I285" s="99"/>
      <c r="J285" s="4"/>
      <c r="K285" s="93"/>
      <c r="L285" s="22"/>
      <c r="M285" s="22"/>
      <c r="N285" s="22"/>
      <c r="O285" s="22"/>
      <c r="P285" s="29" t="str">
        <f t="shared" si="29"/>
        <v/>
      </c>
      <c r="Q285" s="152" t="str">
        <f t="shared" si="34"/>
        <v/>
      </c>
      <c r="R285" s="24"/>
      <c r="S285" s="149" t="str">
        <f>IF(L285="","",L285-SUM($H$9:H285))</f>
        <v/>
      </c>
      <c r="T285" s="86" t="str">
        <f>IF(H285="","",S285/SUM($H$9:H285))</f>
        <v/>
      </c>
      <c r="U285" s="24"/>
      <c r="V285" s="30" t="str">
        <f t="shared" si="30"/>
        <v/>
      </c>
      <c r="W285" s="29" t="str">
        <f>IF(P285="","",((P285-K285)*'1. Data Input'!$C$13)/12)</f>
        <v/>
      </c>
    </row>
    <row r="286" spans="1:23" s="20" customFormat="1">
      <c r="A286" s="25" t="str">
        <f t="shared" si="31"/>
        <v/>
      </c>
      <c r="B286" s="25" t="str">
        <f t="shared" si="32"/>
        <v/>
      </c>
      <c r="C286" s="25" t="str">
        <f>IF(D286="","",'1. Data Input'!$C$5+('3. Monthly Balance Sheet'!B286-'1. Data Input'!$C$4))</f>
        <v/>
      </c>
      <c r="D286" s="97"/>
      <c r="E286" s="93"/>
      <c r="F286" s="22"/>
      <c r="G286" s="29" t="str">
        <f t="shared" si="33"/>
        <v/>
      </c>
      <c r="H286" s="94" t="str">
        <f>IF(B286="","",IFERROR(SUMPRODUCT((MONTH('4. Trading Tracker'!$F$8:$F$703)=A286)*(YEAR('4. Trading Tracker'!$F$8:$F$703)=B286)*('4. Trading Tracker'!$L$8:$L$703)),0))</f>
        <v/>
      </c>
      <c r="I286" s="99"/>
      <c r="J286" s="4"/>
      <c r="K286" s="93"/>
      <c r="L286" s="22"/>
      <c r="M286" s="22"/>
      <c r="N286" s="22"/>
      <c r="O286" s="22"/>
      <c r="P286" s="29" t="str">
        <f t="shared" si="29"/>
        <v/>
      </c>
      <c r="Q286" s="152" t="str">
        <f t="shared" si="34"/>
        <v/>
      </c>
      <c r="R286" s="24"/>
      <c r="S286" s="149" t="str">
        <f>IF(L286="","",L286-SUM($H$9:H286))</f>
        <v/>
      </c>
      <c r="T286" s="86" t="str">
        <f>IF(H286="","",S286/SUM($H$9:H286))</f>
        <v/>
      </c>
      <c r="U286" s="24"/>
      <c r="V286" s="30" t="str">
        <f t="shared" si="30"/>
        <v/>
      </c>
      <c r="W286" s="29" t="str">
        <f>IF(P286="","",((P286-K286)*'1. Data Input'!$C$13)/12)</f>
        <v/>
      </c>
    </row>
    <row r="287" spans="1:23" s="20" customFormat="1">
      <c r="A287" s="25" t="str">
        <f t="shared" si="31"/>
        <v/>
      </c>
      <c r="B287" s="25" t="str">
        <f t="shared" si="32"/>
        <v/>
      </c>
      <c r="C287" s="25" t="str">
        <f>IF(D287="","",'1. Data Input'!$C$5+('3. Monthly Balance Sheet'!B287-'1. Data Input'!$C$4))</f>
        <v/>
      </c>
      <c r="D287" s="97"/>
      <c r="E287" s="93"/>
      <c r="F287" s="22"/>
      <c r="G287" s="29" t="str">
        <f t="shared" si="33"/>
        <v/>
      </c>
      <c r="H287" s="94" t="str">
        <f>IF(B287="","",IFERROR(SUMPRODUCT((MONTH('4. Trading Tracker'!$F$8:$F$703)=A287)*(YEAR('4. Trading Tracker'!$F$8:$F$703)=B287)*('4. Trading Tracker'!$L$8:$L$703)),0))</f>
        <v/>
      </c>
      <c r="I287" s="99"/>
      <c r="J287" s="4"/>
      <c r="K287" s="93"/>
      <c r="L287" s="22"/>
      <c r="M287" s="22"/>
      <c r="N287" s="22"/>
      <c r="O287" s="22"/>
      <c r="P287" s="29" t="str">
        <f t="shared" si="29"/>
        <v/>
      </c>
      <c r="Q287" s="152" t="str">
        <f t="shared" si="34"/>
        <v/>
      </c>
      <c r="R287" s="24"/>
      <c r="S287" s="149" t="str">
        <f>IF(L287="","",L287-SUM($H$9:H287))</f>
        <v/>
      </c>
      <c r="T287" s="86" t="str">
        <f>IF(H287="","",S287/SUM($H$9:H287))</f>
        <v/>
      </c>
      <c r="U287" s="24"/>
      <c r="V287" s="30" t="str">
        <f t="shared" si="30"/>
        <v/>
      </c>
      <c r="W287" s="29" t="str">
        <f>IF(P287="","",((P287-K287)*'1. Data Input'!$C$13)/12)</f>
        <v/>
      </c>
    </row>
    <row r="288" spans="1:23" s="20" customFormat="1">
      <c r="A288" s="25" t="str">
        <f t="shared" si="31"/>
        <v/>
      </c>
      <c r="B288" s="25" t="str">
        <f t="shared" si="32"/>
        <v/>
      </c>
      <c r="C288" s="25" t="str">
        <f>IF(D288="","",'1. Data Input'!$C$5+('3. Monthly Balance Sheet'!B288-'1. Data Input'!$C$4))</f>
        <v/>
      </c>
      <c r="D288" s="97"/>
      <c r="E288" s="93"/>
      <c r="F288" s="22"/>
      <c r="G288" s="29" t="str">
        <f t="shared" si="33"/>
        <v/>
      </c>
      <c r="H288" s="94" t="str">
        <f>IF(B288="","",IFERROR(SUMPRODUCT((MONTH('4. Trading Tracker'!$F$8:$F$703)=A288)*(YEAR('4. Trading Tracker'!$F$8:$F$703)=B288)*('4. Trading Tracker'!$L$8:$L$703)),0))</f>
        <v/>
      </c>
      <c r="I288" s="99"/>
      <c r="J288" s="4"/>
      <c r="K288" s="93"/>
      <c r="L288" s="22"/>
      <c r="M288" s="22"/>
      <c r="N288" s="22"/>
      <c r="O288" s="22"/>
      <c r="P288" s="29" t="str">
        <f t="shared" si="29"/>
        <v/>
      </c>
      <c r="Q288" s="152" t="str">
        <f t="shared" si="34"/>
        <v/>
      </c>
      <c r="R288" s="24"/>
      <c r="S288" s="149" t="str">
        <f>IF(L288="","",L288-SUM($H$9:H288))</f>
        <v/>
      </c>
      <c r="T288" s="86" t="str">
        <f>IF(H288="","",S288/SUM($H$9:H288))</f>
        <v/>
      </c>
      <c r="U288" s="24"/>
      <c r="V288" s="30" t="str">
        <f t="shared" si="30"/>
        <v/>
      </c>
      <c r="W288" s="29" t="str">
        <f>IF(P288="","",((P288-K288)*'1. Data Input'!$C$13)/12)</f>
        <v/>
      </c>
    </row>
    <row r="289" spans="1:23" s="20" customFormat="1">
      <c r="A289" s="25" t="str">
        <f t="shared" si="31"/>
        <v/>
      </c>
      <c r="B289" s="25" t="str">
        <f t="shared" si="32"/>
        <v/>
      </c>
      <c r="C289" s="25" t="str">
        <f>IF(D289="","",'1. Data Input'!$C$5+('3. Monthly Balance Sheet'!B289-'1. Data Input'!$C$4))</f>
        <v/>
      </c>
      <c r="D289" s="97"/>
      <c r="E289" s="93"/>
      <c r="F289" s="22"/>
      <c r="G289" s="29" t="str">
        <f t="shared" si="33"/>
        <v/>
      </c>
      <c r="H289" s="94" t="str">
        <f>IF(B289="","",IFERROR(SUMPRODUCT((MONTH('4. Trading Tracker'!$F$8:$F$703)=A289)*(YEAR('4. Trading Tracker'!$F$8:$F$703)=B289)*('4. Trading Tracker'!$L$8:$L$703)),0))</f>
        <v/>
      </c>
      <c r="I289" s="99"/>
      <c r="J289" s="4"/>
      <c r="K289" s="93"/>
      <c r="L289" s="22"/>
      <c r="M289" s="22"/>
      <c r="N289" s="22"/>
      <c r="O289" s="22"/>
      <c r="P289" s="29" t="str">
        <f t="shared" si="29"/>
        <v/>
      </c>
      <c r="Q289" s="152" t="str">
        <f t="shared" si="34"/>
        <v/>
      </c>
      <c r="R289" s="24"/>
      <c r="S289" s="149" t="str">
        <f>IF(L289="","",L289-SUM($H$9:H289))</f>
        <v/>
      </c>
      <c r="T289" s="86" t="str">
        <f>IF(H289="","",S289/SUM($H$9:H289))</f>
        <v/>
      </c>
      <c r="U289" s="24"/>
      <c r="V289" s="30" t="str">
        <f t="shared" si="30"/>
        <v/>
      </c>
      <c r="W289" s="29" t="str">
        <f>IF(P289="","",((P289-K289)*'1. Data Input'!$C$13)/12)</f>
        <v/>
      </c>
    </row>
    <row r="290" spans="1:23" s="20" customFormat="1">
      <c r="A290" s="25" t="str">
        <f t="shared" si="31"/>
        <v/>
      </c>
      <c r="B290" s="25" t="str">
        <f t="shared" si="32"/>
        <v/>
      </c>
      <c r="C290" s="25" t="str">
        <f>IF(D290="","",'1. Data Input'!$C$5+('3. Monthly Balance Sheet'!B290-'1. Data Input'!$C$4))</f>
        <v/>
      </c>
      <c r="D290" s="97"/>
      <c r="E290" s="93"/>
      <c r="F290" s="22"/>
      <c r="G290" s="29" t="str">
        <f t="shared" si="33"/>
        <v/>
      </c>
      <c r="H290" s="94" t="str">
        <f>IF(B290="","",IFERROR(SUMPRODUCT((MONTH('4. Trading Tracker'!$F$8:$F$703)=A290)*(YEAR('4. Trading Tracker'!$F$8:$F$703)=B290)*('4. Trading Tracker'!$L$8:$L$703)),0))</f>
        <v/>
      </c>
      <c r="I290" s="99"/>
      <c r="J290" s="4"/>
      <c r="K290" s="93"/>
      <c r="L290" s="22"/>
      <c r="M290" s="22"/>
      <c r="N290" s="22"/>
      <c r="O290" s="22"/>
      <c r="P290" s="29" t="str">
        <f t="shared" si="29"/>
        <v/>
      </c>
      <c r="Q290" s="152" t="str">
        <f t="shared" si="34"/>
        <v/>
      </c>
      <c r="R290" s="24"/>
      <c r="S290" s="149" t="str">
        <f>IF(L290="","",L290-SUM($H$9:H290))</f>
        <v/>
      </c>
      <c r="T290" s="86" t="str">
        <f>IF(H290="","",S290/SUM($H$9:H290))</f>
        <v/>
      </c>
      <c r="U290" s="24"/>
      <c r="V290" s="30" t="str">
        <f t="shared" si="30"/>
        <v/>
      </c>
      <c r="W290" s="29" t="str">
        <f>IF(P290="","",((P290-K290)*'1. Data Input'!$C$13)/12)</f>
        <v/>
      </c>
    </row>
    <row r="291" spans="1:23" s="20" customFormat="1">
      <c r="A291" s="25" t="str">
        <f t="shared" si="31"/>
        <v/>
      </c>
      <c r="B291" s="25" t="str">
        <f t="shared" si="32"/>
        <v/>
      </c>
      <c r="C291" s="25" t="str">
        <f>IF(D291="","",'1. Data Input'!$C$5+('3. Monthly Balance Sheet'!B291-'1. Data Input'!$C$4))</f>
        <v/>
      </c>
      <c r="D291" s="97"/>
      <c r="E291" s="93"/>
      <c r="F291" s="22"/>
      <c r="G291" s="29" t="str">
        <f t="shared" si="33"/>
        <v/>
      </c>
      <c r="H291" s="94" t="str">
        <f>IF(B291="","",IFERROR(SUMPRODUCT((MONTH('4. Trading Tracker'!$F$8:$F$703)=A291)*(YEAR('4. Trading Tracker'!$F$8:$F$703)=B291)*('4. Trading Tracker'!$L$8:$L$703)),0))</f>
        <v/>
      </c>
      <c r="I291" s="99"/>
      <c r="J291" s="4"/>
      <c r="K291" s="93"/>
      <c r="L291" s="22"/>
      <c r="M291" s="22"/>
      <c r="N291" s="22"/>
      <c r="O291" s="22"/>
      <c r="P291" s="29" t="str">
        <f t="shared" si="29"/>
        <v/>
      </c>
      <c r="Q291" s="152" t="str">
        <f t="shared" si="34"/>
        <v/>
      </c>
      <c r="R291" s="24"/>
      <c r="S291" s="149" t="str">
        <f>IF(L291="","",L291-SUM($H$9:H291))</f>
        <v/>
      </c>
      <c r="T291" s="86" t="str">
        <f>IF(H291="","",S291/SUM($H$9:H291))</f>
        <v/>
      </c>
      <c r="U291" s="24"/>
      <c r="V291" s="30" t="str">
        <f t="shared" si="30"/>
        <v/>
      </c>
      <c r="W291" s="29" t="str">
        <f>IF(P291="","",((P291-K291)*'1. Data Input'!$C$13)/12)</f>
        <v/>
      </c>
    </row>
    <row r="292" spans="1:23" s="20" customFormat="1">
      <c r="A292" s="25" t="str">
        <f t="shared" si="31"/>
        <v/>
      </c>
      <c r="B292" s="25" t="str">
        <f t="shared" si="32"/>
        <v/>
      </c>
      <c r="C292" s="25" t="str">
        <f>IF(D292="","",'1. Data Input'!$C$5+('3. Monthly Balance Sheet'!B292-'1. Data Input'!$C$4))</f>
        <v/>
      </c>
      <c r="D292" s="97"/>
      <c r="E292" s="93"/>
      <c r="F292" s="22"/>
      <c r="G292" s="29" t="str">
        <f t="shared" si="33"/>
        <v/>
      </c>
      <c r="H292" s="94" t="str">
        <f>IF(B292="","",IFERROR(SUMPRODUCT((MONTH('4. Trading Tracker'!$F$8:$F$703)=A292)*(YEAR('4. Trading Tracker'!$F$8:$F$703)=B292)*('4. Trading Tracker'!$L$8:$L$703)),0))</f>
        <v/>
      </c>
      <c r="I292" s="99"/>
      <c r="J292" s="4"/>
      <c r="K292" s="93"/>
      <c r="L292" s="22"/>
      <c r="M292" s="22"/>
      <c r="N292" s="22"/>
      <c r="O292" s="22"/>
      <c r="P292" s="29" t="str">
        <f t="shared" si="29"/>
        <v/>
      </c>
      <c r="Q292" s="152" t="str">
        <f t="shared" si="34"/>
        <v/>
      </c>
      <c r="R292" s="24"/>
      <c r="S292" s="149" t="str">
        <f>IF(L292="","",L292-SUM($H$9:H292))</f>
        <v/>
      </c>
      <c r="T292" s="86" t="str">
        <f>IF(H292="","",S292/SUM($H$9:H292))</f>
        <v/>
      </c>
      <c r="U292" s="24"/>
      <c r="V292" s="30" t="str">
        <f t="shared" si="30"/>
        <v/>
      </c>
      <c r="W292" s="29" t="str">
        <f>IF(P292="","",((P292-K292)*'1. Data Input'!$C$13)/12)</f>
        <v/>
      </c>
    </row>
    <row r="293" spans="1:23" s="20" customFormat="1">
      <c r="A293" s="25" t="str">
        <f t="shared" si="31"/>
        <v/>
      </c>
      <c r="B293" s="25" t="str">
        <f t="shared" si="32"/>
        <v/>
      </c>
      <c r="C293" s="25" t="str">
        <f>IF(D293="","",'1. Data Input'!$C$5+('3. Monthly Balance Sheet'!B293-'1. Data Input'!$C$4))</f>
        <v/>
      </c>
      <c r="D293" s="97"/>
      <c r="E293" s="93"/>
      <c r="F293" s="22"/>
      <c r="G293" s="29" t="str">
        <f t="shared" si="33"/>
        <v/>
      </c>
      <c r="H293" s="94" t="str">
        <f>IF(B293="","",IFERROR(SUMPRODUCT((MONTH('4. Trading Tracker'!$F$8:$F$703)=A293)*(YEAR('4. Trading Tracker'!$F$8:$F$703)=B293)*('4. Trading Tracker'!$L$8:$L$703)),0))</f>
        <v/>
      </c>
      <c r="I293" s="99"/>
      <c r="J293" s="4"/>
      <c r="K293" s="93"/>
      <c r="L293" s="22"/>
      <c r="M293" s="22"/>
      <c r="N293" s="22"/>
      <c r="O293" s="22"/>
      <c r="P293" s="29" t="str">
        <f t="shared" si="29"/>
        <v/>
      </c>
      <c r="Q293" s="152" t="str">
        <f t="shared" si="34"/>
        <v/>
      </c>
      <c r="R293" s="24"/>
      <c r="S293" s="149" t="str">
        <f>IF(L293="","",L293-SUM($H$9:H293))</f>
        <v/>
      </c>
      <c r="T293" s="86" t="str">
        <f>IF(H293="","",S293/SUM($H$9:H293))</f>
        <v/>
      </c>
      <c r="U293" s="24"/>
      <c r="V293" s="30" t="str">
        <f t="shared" si="30"/>
        <v/>
      </c>
      <c r="W293" s="29" t="str">
        <f>IF(P293="","",((P293-K293)*'1. Data Input'!$C$13)/12)</f>
        <v/>
      </c>
    </row>
    <row r="294" spans="1:23" s="20" customFormat="1">
      <c r="A294" s="25" t="str">
        <f t="shared" si="31"/>
        <v/>
      </c>
      <c r="B294" s="25" t="str">
        <f t="shared" si="32"/>
        <v/>
      </c>
      <c r="C294" s="25" t="str">
        <f>IF(D294="","",'1. Data Input'!$C$5+('3. Monthly Balance Sheet'!B294-'1. Data Input'!$C$4))</f>
        <v/>
      </c>
      <c r="D294" s="97"/>
      <c r="E294" s="93"/>
      <c r="F294" s="22"/>
      <c r="G294" s="29" t="str">
        <f t="shared" si="33"/>
        <v/>
      </c>
      <c r="H294" s="94" t="str">
        <f>IF(B294="","",IFERROR(SUMPRODUCT((MONTH('4. Trading Tracker'!$F$8:$F$703)=A294)*(YEAR('4. Trading Tracker'!$F$8:$F$703)=B294)*('4. Trading Tracker'!$L$8:$L$703)),0))</f>
        <v/>
      </c>
      <c r="I294" s="99"/>
      <c r="J294" s="4"/>
      <c r="K294" s="93"/>
      <c r="L294" s="22"/>
      <c r="M294" s="22"/>
      <c r="N294" s="22"/>
      <c r="O294" s="22"/>
      <c r="P294" s="29" t="str">
        <f t="shared" si="29"/>
        <v/>
      </c>
      <c r="Q294" s="152" t="str">
        <f t="shared" si="34"/>
        <v/>
      </c>
      <c r="R294" s="24"/>
      <c r="S294" s="149" t="str">
        <f>IF(L294="","",L294-SUM($H$9:H294))</f>
        <v/>
      </c>
      <c r="T294" s="86" t="str">
        <f>IF(H294="","",S294/SUM($H$9:H294))</f>
        <v/>
      </c>
      <c r="U294" s="24"/>
      <c r="V294" s="30" t="str">
        <f t="shared" si="30"/>
        <v/>
      </c>
      <c r="W294" s="29" t="str">
        <f>IF(P294="","",((P294-K294)*'1. Data Input'!$C$13)/12)</f>
        <v/>
      </c>
    </row>
    <row r="295" spans="1:23" s="20" customFormat="1">
      <c r="A295" s="25" t="str">
        <f t="shared" si="31"/>
        <v/>
      </c>
      <c r="B295" s="25" t="str">
        <f t="shared" si="32"/>
        <v/>
      </c>
      <c r="C295" s="25" t="str">
        <f>IF(D295="","",'1. Data Input'!$C$5+('3. Monthly Balance Sheet'!B295-'1. Data Input'!$C$4))</f>
        <v/>
      </c>
      <c r="D295" s="97"/>
      <c r="E295" s="93"/>
      <c r="F295" s="22"/>
      <c r="G295" s="29" t="str">
        <f t="shared" si="33"/>
        <v/>
      </c>
      <c r="H295" s="94" t="str">
        <f>IF(B295="","",IFERROR(SUMPRODUCT((MONTH('4. Trading Tracker'!$F$8:$F$703)=A295)*(YEAR('4. Trading Tracker'!$F$8:$F$703)=B295)*('4. Trading Tracker'!$L$8:$L$703)),0))</f>
        <v/>
      </c>
      <c r="I295" s="99"/>
      <c r="J295" s="4"/>
      <c r="K295" s="93"/>
      <c r="L295" s="22"/>
      <c r="M295" s="22"/>
      <c r="N295" s="22"/>
      <c r="O295" s="22"/>
      <c r="P295" s="29" t="str">
        <f t="shared" si="29"/>
        <v/>
      </c>
      <c r="Q295" s="152" t="str">
        <f t="shared" si="34"/>
        <v/>
      </c>
      <c r="R295" s="24"/>
      <c r="S295" s="149" t="str">
        <f>IF(L295="","",L295-SUM($H$9:H295))</f>
        <v/>
      </c>
      <c r="T295" s="86" t="str">
        <f>IF(H295="","",S295/SUM($H$9:H295))</f>
        <v/>
      </c>
      <c r="U295" s="24"/>
      <c r="V295" s="30" t="str">
        <f t="shared" si="30"/>
        <v/>
      </c>
      <c r="W295" s="29" t="str">
        <f>IF(P295="","",((P295-K295)*'1. Data Input'!$C$13)/12)</f>
        <v/>
      </c>
    </row>
    <row r="296" spans="1:23" s="20" customFormat="1">
      <c r="A296" s="25" t="str">
        <f t="shared" si="31"/>
        <v/>
      </c>
      <c r="B296" s="25" t="str">
        <f t="shared" si="32"/>
        <v/>
      </c>
      <c r="C296" s="25" t="str">
        <f>IF(D296="","",'1. Data Input'!$C$5+('3. Monthly Balance Sheet'!B296-'1. Data Input'!$C$4))</f>
        <v/>
      </c>
      <c r="D296" s="97"/>
      <c r="E296" s="93"/>
      <c r="F296" s="22"/>
      <c r="G296" s="29" t="str">
        <f t="shared" si="33"/>
        <v/>
      </c>
      <c r="H296" s="94" t="str">
        <f>IF(B296="","",IFERROR(SUMPRODUCT((MONTH('4. Trading Tracker'!$F$8:$F$703)=A296)*(YEAR('4. Trading Tracker'!$F$8:$F$703)=B296)*('4. Trading Tracker'!$L$8:$L$703)),0))</f>
        <v/>
      </c>
      <c r="I296" s="99"/>
      <c r="J296" s="4"/>
      <c r="K296" s="93"/>
      <c r="L296" s="22"/>
      <c r="M296" s="22"/>
      <c r="N296" s="22"/>
      <c r="O296" s="22"/>
      <c r="P296" s="29" t="str">
        <f t="shared" si="29"/>
        <v/>
      </c>
      <c r="Q296" s="152" t="str">
        <f t="shared" si="34"/>
        <v/>
      </c>
      <c r="R296" s="24"/>
      <c r="S296" s="149" t="str">
        <f>IF(L296="","",L296-SUM($H$9:H296))</f>
        <v/>
      </c>
      <c r="T296" s="86" t="str">
        <f>IF(H296="","",S296/SUM($H$9:H296))</f>
        <v/>
      </c>
      <c r="U296" s="24"/>
      <c r="V296" s="30" t="str">
        <f t="shared" si="30"/>
        <v/>
      </c>
      <c r="W296" s="29" t="str">
        <f>IF(P296="","",((P296-K296)*'1. Data Input'!$C$13)/12)</f>
        <v/>
      </c>
    </row>
    <row r="297" spans="1:23" s="20" customFormat="1">
      <c r="A297" s="25" t="str">
        <f t="shared" si="31"/>
        <v/>
      </c>
      <c r="B297" s="25" t="str">
        <f t="shared" si="32"/>
        <v/>
      </c>
      <c r="C297" s="25" t="str">
        <f>IF(D297="","",'1. Data Input'!$C$5+('3. Monthly Balance Sheet'!B297-'1. Data Input'!$C$4))</f>
        <v/>
      </c>
      <c r="D297" s="97"/>
      <c r="E297" s="93"/>
      <c r="F297" s="22"/>
      <c r="G297" s="29" t="str">
        <f t="shared" si="33"/>
        <v/>
      </c>
      <c r="H297" s="94" t="str">
        <f>IF(B297="","",IFERROR(SUMPRODUCT((MONTH('4. Trading Tracker'!$F$8:$F$703)=A297)*(YEAR('4. Trading Tracker'!$F$8:$F$703)=B297)*('4. Trading Tracker'!$L$8:$L$703)),0))</f>
        <v/>
      </c>
      <c r="I297" s="99"/>
      <c r="J297" s="4"/>
      <c r="K297" s="93"/>
      <c r="L297" s="22"/>
      <c r="M297" s="22"/>
      <c r="N297" s="22"/>
      <c r="O297" s="22"/>
      <c r="P297" s="29" t="str">
        <f t="shared" si="29"/>
        <v/>
      </c>
      <c r="Q297" s="152" t="str">
        <f t="shared" si="34"/>
        <v/>
      </c>
      <c r="R297" s="24"/>
      <c r="S297" s="149" t="str">
        <f>IF(L297="","",L297-SUM($H$9:H297))</f>
        <v/>
      </c>
      <c r="T297" s="86" t="str">
        <f>IF(H297="","",S297/SUM($H$9:H297))</f>
        <v/>
      </c>
      <c r="U297" s="24"/>
      <c r="V297" s="30" t="str">
        <f t="shared" si="30"/>
        <v/>
      </c>
      <c r="W297" s="29" t="str">
        <f>IF(P297="","",((P297-K297)*'1. Data Input'!$C$13)/12)</f>
        <v/>
      </c>
    </row>
    <row r="298" spans="1:23" s="20" customFormat="1">
      <c r="A298" s="25" t="str">
        <f t="shared" si="31"/>
        <v/>
      </c>
      <c r="B298" s="25" t="str">
        <f t="shared" si="32"/>
        <v/>
      </c>
      <c r="C298" s="25" t="str">
        <f>IF(D298="","",'1. Data Input'!$C$5+('3. Monthly Balance Sheet'!B298-'1. Data Input'!$C$4))</f>
        <v/>
      </c>
      <c r="D298" s="97"/>
      <c r="E298" s="93"/>
      <c r="F298" s="22"/>
      <c r="G298" s="29" t="str">
        <f t="shared" si="33"/>
        <v/>
      </c>
      <c r="H298" s="94" t="str">
        <f>IF(B298="","",IFERROR(SUMPRODUCT((MONTH('4. Trading Tracker'!$F$8:$F$703)=A298)*(YEAR('4. Trading Tracker'!$F$8:$F$703)=B298)*('4. Trading Tracker'!$L$8:$L$703)),0))</f>
        <v/>
      </c>
      <c r="I298" s="99"/>
      <c r="J298" s="4"/>
      <c r="K298" s="93"/>
      <c r="L298" s="22"/>
      <c r="M298" s="22"/>
      <c r="N298" s="22"/>
      <c r="O298" s="22"/>
      <c r="P298" s="29" t="str">
        <f t="shared" si="29"/>
        <v/>
      </c>
      <c r="Q298" s="152" t="str">
        <f t="shared" si="34"/>
        <v/>
      </c>
      <c r="R298" s="24"/>
      <c r="S298" s="149" t="str">
        <f>IF(L298="","",L298-SUM($H$9:H298))</f>
        <v/>
      </c>
      <c r="T298" s="86" t="str">
        <f>IF(H298="","",S298/SUM($H$9:H298))</f>
        <v/>
      </c>
      <c r="U298" s="24"/>
      <c r="V298" s="30" t="str">
        <f t="shared" si="30"/>
        <v/>
      </c>
      <c r="W298" s="29" t="str">
        <f>IF(P298="","",((P298-K298)*'1. Data Input'!$C$13)/12)</f>
        <v/>
      </c>
    </row>
    <row r="299" spans="1:23" s="20" customFormat="1">
      <c r="A299" s="25" t="str">
        <f t="shared" si="31"/>
        <v/>
      </c>
      <c r="B299" s="25" t="str">
        <f t="shared" si="32"/>
        <v/>
      </c>
      <c r="C299" s="25" t="str">
        <f>IF(D299="","",'1. Data Input'!$C$5+('3. Monthly Balance Sheet'!B299-'1. Data Input'!$C$4))</f>
        <v/>
      </c>
      <c r="D299" s="97"/>
      <c r="E299" s="93"/>
      <c r="F299" s="22"/>
      <c r="G299" s="29" t="str">
        <f t="shared" si="33"/>
        <v/>
      </c>
      <c r="H299" s="94" t="str">
        <f>IF(B299="","",IFERROR(SUMPRODUCT((MONTH('4. Trading Tracker'!$F$8:$F$703)=A299)*(YEAR('4. Trading Tracker'!$F$8:$F$703)=B299)*('4. Trading Tracker'!$L$8:$L$703)),0))</f>
        <v/>
      </c>
      <c r="I299" s="99"/>
      <c r="J299" s="4"/>
      <c r="K299" s="93"/>
      <c r="L299" s="22"/>
      <c r="M299" s="22"/>
      <c r="N299" s="22"/>
      <c r="O299" s="22"/>
      <c r="P299" s="29" t="str">
        <f t="shared" si="29"/>
        <v/>
      </c>
      <c r="Q299" s="152" t="str">
        <f t="shared" si="34"/>
        <v/>
      </c>
      <c r="R299" s="24"/>
      <c r="S299" s="149" t="str">
        <f>IF(L299="","",L299-SUM($H$9:H299))</f>
        <v/>
      </c>
      <c r="T299" s="86" t="str">
        <f>IF(H299="","",S299/SUM($H$9:H299))</f>
        <v/>
      </c>
      <c r="U299" s="24"/>
      <c r="V299" s="30" t="str">
        <f t="shared" si="30"/>
        <v/>
      </c>
      <c r="W299" s="29" t="str">
        <f>IF(P299="","",((P299-K299)*'1. Data Input'!$C$13)/12)</f>
        <v/>
      </c>
    </row>
    <row r="300" spans="1:23" s="20" customFormat="1">
      <c r="A300" s="25" t="str">
        <f t="shared" si="31"/>
        <v/>
      </c>
      <c r="B300" s="25" t="str">
        <f t="shared" si="32"/>
        <v/>
      </c>
      <c r="C300" s="25" t="str">
        <f>IF(D300="","",'1. Data Input'!$C$5+('3. Monthly Balance Sheet'!B300-'1. Data Input'!$C$4))</f>
        <v/>
      </c>
      <c r="D300" s="97"/>
      <c r="E300" s="93"/>
      <c r="F300" s="22"/>
      <c r="G300" s="29" t="str">
        <f t="shared" si="33"/>
        <v/>
      </c>
      <c r="H300" s="94" t="str">
        <f>IF(B300="","",IFERROR(SUMPRODUCT((MONTH('4. Trading Tracker'!$F$8:$F$703)=A300)*(YEAR('4. Trading Tracker'!$F$8:$F$703)=B300)*('4. Trading Tracker'!$L$8:$L$703)),0))</f>
        <v/>
      </c>
      <c r="I300" s="99"/>
      <c r="J300" s="4"/>
      <c r="K300" s="93"/>
      <c r="L300" s="22"/>
      <c r="M300" s="22"/>
      <c r="N300" s="22"/>
      <c r="O300" s="22"/>
      <c r="P300" s="29" t="str">
        <f t="shared" si="29"/>
        <v/>
      </c>
      <c r="Q300" s="152" t="str">
        <f t="shared" si="34"/>
        <v/>
      </c>
      <c r="R300" s="24"/>
      <c r="S300" s="149" t="str">
        <f>IF(L300="","",L300-SUM($H$9:H300))</f>
        <v/>
      </c>
      <c r="T300" s="86" t="str">
        <f>IF(H300="","",S300/SUM($H$9:H300))</f>
        <v/>
      </c>
      <c r="U300" s="24"/>
      <c r="V300" s="30" t="str">
        <f t="shared" si="30"/>
        <v/>
      </c>
      <c r="W300" s="29" t="str">
        <f>IF(P300="","",((P300-K300)*'1. Data Input'!$C$13)/12)</f>
        <v/>
      </c>
    </row>
    <row r="301" spans="1:23" s="20" customFormat="1">
      <c r="A301" s="25" t="str">
        <f t="shared" si="31"/>
        <v/>
      </c>
      <c r="B301" s="25" t="str">
        <f t="shared" si="32"/>
        <v/>
      </c>
      <c r="C301" s="25" t="str">
        <f>IF(D301="","",'1. Data Input'!$C$5+('3. Monthly Balance Sheet'!B301-'1. Data Input'!$C$4))</f>
        <v/>
      </c>
      <c r="D301" s="97"/>
      <c r="E301" s="93"/>
      <c r="F301" s="22"/>
      <c r="G301" s="29" t="str">
        <f t="shared" si="33"/>
        <v/>
      </c>
      <c r="H301" s="94" t="str">
        <f>IF(B301="","",IFERROR(SUMPRODUCT((MONTH('4. Trading Tracker'!$F$8:$F$703)=A301)*(YEAR('4. Trading Tracker'!$F$8:$F$703)=B301)*('4. Trading Tracker'!$L$8:$L$703)),0))</f>
        <v/>
      </c>
      <c r="I301" s="99"/>
      <c r="J301" s="4"/>
      <c r="K301" s="93"/>
      <c r="L301" s="22"/>
      <c r="M301" s="22"/>
      <c r="N301" s="22"/>
      <c r="O301" s="22"/>
      <c r="P301" s="29" t="str">
        <f t="shared" si="29"/>
        <v/>
      </c>
      <c r="Q301" s="152" t="str">
        <f t="shared" si="34"/>
        <v/>
      </c>
      <c r="R301" s="24"/>
      <c r="S301" s="149" t="str">
        <f>IF(L301="","",L301-SUM($H$9:H301))</f>
        <v/>
      </c>
      <c r="T301" s="86" t="str">
        <f>IF(H301="","",S301/SUM($H$9:H301))</f>
        <v/>
      </c>
      <c r="U301" s="24"/>
      <c r="V301" s="30" t="str">
        <f t="shared" si="30"/>
        <v/>
      </c>
      <c r="W301" s="29" t="str">
        <f>IF(P301="","",((P301-K301)*'1. Data Input'!$C$13)/12)</f>
        <v/>
      </c>
    </row>
    <row r="302" spans="1:23" s="20" customFormat="1">
      <c r="A302" s="25" t="str">
        <f t="shared" si="31"/>
        <v/>
      </c>
      <c r="B302" s="25" t="str">
        <f t="shared" si="32"/>
        <v/>
      </c>
      <c r="C302" s="25" t="str">
        <f>IF(D302="","",'1. Data Input'!$C$5+('3. Monthly Balance Sheet'!B302-'1. Data Input'!$C$4))</f>
        <v/>
      </c>
      <c r="D302" s="97"/>
      <c r="E302" s="93"/>
      <c r="F302" s="22"/>
      <c r="G302" s="29" t="str">
        <f t="shared" si="33"/>
        <v/>
      </c>
      <c r="H302" s="94" t="str">
        <f>IF(B302="","",IFERROR(SUMPRODUCT((MONTH('4. Trading Tracker'!$F$8:$F$703)=A302)*(YEAR('4. Trading Tracker'!$F$8:$F$703)=B302)*('4. Trading Tracker'!$L$8:$L$703)),0))</f>
        <v/>
      </c>
      <c r="I302" s="99"/>
      <c r="J302" s="4"/>
      <c r="K302" s="93"/>
      <c r="L302" s="22"/>
      <c r="M302" s="22"/>
      <c r="N302" s="22"/>
      <c r="O302" s="22"/>
      <c r="P302" s="29" t="str">
        <f t="shared" si="29"/>
        <v/>
      </c>
      <c r="Q302" s="152" t="str">
        <f t="shared" si="34"/>
        <v/>
      </c>
      <c r="R302" s="24"/>
      <c r="S302" s="149" t="str">
        <f>IF(L302="","",L302-SUM($H$9:H302))</f>
        <v/>
      </c>
      <c r="T302" s="86" t="str">
        <f>IF(H302="","",S302/SUM($H$9:H302))</f>
        <v/>
      </c>
      <c r="U302" s="24"/>
      <c r="V302" s="30" t="str">
        <f t="shared" si="30"/>
        <v/>
      </c>
      <c r="W302" s="29" t="str">
        <f>IF(P302="","",((P302-K302)*'1. Data Input'!$C$13)/12)</f>
        <v/>
      </c>
    </row>
    <row r="303" spans="1:23" s="20" customFormat="1">
      <c r="A303" s="25" t="str">
        <f t="shared" si="31"/>
        <v/>
      </c>
      <c r="B303" s="25" t="str">
        <f t="shared" si="32"/>
        <v/>
      </c>
      <c r="C303" s="25" t="str">
        <f>IF(D303="","",'1. Data Input'!$C$5+('3. Monthly Balance Sheet'!B303-'1. Data Input'!$C$4))</f>
        <v/>
      </c>
      <c r="D303" s="97"/>
      <c r="E303" s="93"/>
      <c r="F303" s="22"/>
      <c r="G303" s="29" t="str">
        <f t="shared" si="33"/>
        <v/>
      </c>
      <c r="H303" s="94" t="str">
        <f>IF(B303="","",IFERROR(SUMPRODUCT((MONTH('4. Trading Tracker'!$F$8:$F$703)=A303)*(YEAR('4. Trading Tracker'!$F$8:$F$703)=B303)*('4. Trading Tracker'!$L$8:$L$703)),0))</f>
        <v/>
      </c>
      <c r="I303" s="99"/>
      <c r="J303" s="4"/>
      <c r="K303" s="93"/>
      <c r="L303" s="22"/>
      <c r="M303" s="22"/>
      <c r="N303" s="22"/>
      <c r="O303" s="22"/>
      <c r="P303" s="29" t="str">
        <f t="shared" si="29"/>
        <v/>
      </c>
      <c r="Q303" s="152" t="str">
        <f t="shared" si="34"/>
        <v/>
      </c>
      <c r="R303" s="24"/>
      <c r="S303" s="149" t="str">
        <f>IF(L303="","",L303-SUM($H$9:H303))</f>
        <v/>
      </c>
      <c r="T303" s="86" t="str">
        <f>IF(H303="","",S303/SUM($H$9:H303))</f>
        <v/>
      </c>
      <c r="U303" s="24"/>
      <c r="V303" s="30" t="str">
        <f t="shared" si="30"/>
        <v/>
      </c>
      <c r="W303" s="29" t="str">
        <f>IF(P303="","",((P303-K303)*'1. Data Input'!$C$13)/12)</f>
        <v/>
      </c>
    </row>
    <row r="304" spans="1:23" s="20" customFormat="1">
      <c r="A304" s="25" t="str">
        <f t="shared" si="31"/>
        <v/>
      </c>
      <c r="B304" s="25" t="str">
        <f t="shared" si="32"/>
        <v/>
      </c>
      <c r="C304" s="25" t="str">
        <f>IF(D304="","",'1. Data Input'!$C$5+('3. Monthly Balance Sheet'!B304-'1. Data Input'!$C$4))</f>
        <v/>
      </c>
      <c r="D304" s="97"/>
      <c r="E304" s="93"/>
      <c r="F304" s="22"/>
      <c r="G304" s="29" t="str">
        <f t="shared" si="33"/>
        <v/>
      </c>
      <c r="H304" s="94" t="str">
        <f>IF(B304="","",IFERROR(SUMPRODUCT((MONTH('4. Trading Tracker'!$F$8:$F$703)=A304)*(YEAR('4. Trading Tracker'!$F$8:$F$703)=B304)*('4. Trading Tracker'!$L$8:$L$703)),0))</f>
        <v/>
      </c>
      <c r="I304" s="99"/>
      <c r="J304" s="4"/>
      <c r="K304" s="93"/>
      <c r="L304" s="22"/>
      <c r="M304" s="22"/>
      <c r="N304" s="22"/>
      <c r="O304" s="22"/>
      <c r="P304" s="29" t="str">
        <f t="shared" si="29"/>
        <v/>
      </c>
      <c r="Q304" s="152" t="str">
        <f t="shared" si="34"/>
        <v/>
      </c>
      <c r="R304" s="24"/>
      <c r="S304" s="149" t="str">
        <f>IF(L304="","",L304-SUM($H$9:H304))</f>
        <v/>
      </c>
      <c r="T304" s="86" t="str">
        <f>IF(H304="","",S304/SUM($H$9:H304))</f>
        <v/>
      </c>
      <c r="U304" s="24"/>
      <c r="V304" s="30" t="str">
        <f t="shared" si="30"/>
        <v/>
      </c>
      <c r="W304" s="29" t="str">
        <f>IF(P304="","",((P304-K304)*'1. Data Input'!$C$13)/12)</f>
        <v/>
      </c>
    </row>
    <row r="305" spans="1:23" s="20" customFormat="1">
      <c r="A305" s="25" t="str">
        <f t="shared" si="31"/>
        <v/>
      </c>
      <c r="B305" s="25" t="str">
        <f t="shared" si="32"/>
        <v/>
      </c>
      <c r="C305" s="25" t="str">
        <f>IF(D305="","",'1. Data Input'!$C$5+('3. Monthly Balance Sheet'!B305-'1. Data Input'!$C$4))</f>
        <v/>
      </c>
      <c r="D305" s="97"/>
      <c r="E305" s="93"/>
      <c r="F305" s="22"/>
      <c r="G305" s="29" t="str">
        <f t="shared" si="33"/>
        <v/>
      </c>
      <c r="H305" s="94" t="str">
        <f>IF(B305="","",IFERROR(SUMPRODUCT((MONTH('4. Trading Tracker'!$F$8:$F$703)=A305)*(YEAR('4. Trading Tracker'!$F$8:$F$703)=B305)*('4. Trading Tracker'!$L$8:$L$703)),0))</f>
        <v/>
      </c>
      <c r="I305" s="99"/>
      <c r="J305" s="4"/>
      <c r="K305" s="93"/>
      <c r="L305" s="22"/>
      <c r="M305" s="22"/>
      <c r="N305" s="22"/>
      <c r="O305" s="22"/>
      <c r="P305" s="29" t="str">
        <f t="shared" si="29"/>
        <v/>
      </c>
      <c r="Q305" s="152" t="str">
        <f t="shared" si="34"/>
        <v/>
      </c>
      <c r="R305" s="24"/>
      <c r="S305" s="149" t="str">
        <f>IF(L305="","",L305-SUM($H$9:H305))</f>
        <v/>
      </c>
      <c r="T305" s="86" t="str">
        <f>IF(H305="","",S305/SUM($H$9:H305))</f>
        <v/>
      </c>
      <c r="U305" s="24"/>
      <c r="V305" s="30" t="str">
        <f t="shared" si="30"/>
        <v/>
      </c>
      <c r="W305" s="29" t="str">
        <f>IF(P305="","",((P305-K305)*'1. Data Input'!$C$13)/12)</f>
        <v/>
      </c>
    </row>
    <row r="306" spans="1:23" s="20" customFormat="1">
      <c r="A306" s="25" t="str">
        <f t="shared" si="31"/>
        <v/>
      </c>
      <c r="B306" s="25" t="str">
        <f t="shared" si="32"/>
        <v/>
      </c>
      <c r="C306" s="25" t="str">
        <f>IF(D306="","",'1. Data Input'!$C$5+('3. Monthly Balance Sheet'!B306-'1. Data Input'!$C$4))</f>
        <v/>
      </c>
      <c r="D306" s="97"/>
      <c r="E306" s="93"/>
      <c r="F306" s="22"/>
      <c r="G306" s="29" t="str">
        <f t="shared" si="33"/>
        <v/>
      </c>
      <c r="H306" s="94" t="str">
        <f>IF(B306="","",IFERROR(SUMPRODUCT((MONTH('4. Trading Tracker'!$F$8:$F$703)=A306)*(YEAR('4. Trading Tracker'!$F$8:$F$703)=B306)*('4. Trading Tracker'!$L$8:$L$703)),0))</f>
        <v/>
      </c>
      <c r="I306" s="99"/>
      <c r="J306" s="4"/>
      <c r="K306" s="93"/>
      <c r="L306" s="22"/>
      <c r="M306" s="22"/>
      <c r="N306" s="22"/>
      <c r="O306" s="22"/>
      <c r="P306" s="29" t="str">
        <f t="shared" si="29"/>
        <v/>
      </c>
      <c r="Q306" s="152" t="str">
        <f t="shared" si="34"/>
        <v/>
      </c>
      <c r="R306" s="24"/>
      <c r="S306" s="149" t="str">
        <f>IF(L306="","",L306-SUM($H$9:H306))</f>
        <v/>
      </c>
      <c r="T306" s="86" t="str">
        <f>IF(H306="","",S306/SUM($H$9:H306))</f>
        <v/>
      </c>
      <c r="U306" s="24"/>
      <c r="V306" s="30" t="str">
        <f t="shared" si="30"/>
        <v/>
      </c>
      <c r="W306" s="29" t="str">
        <f>IF(P306="","",((P306-K306)*'1. Data Input'!$C$13)/12)</f>
        <v/>
      </c>
    </row>
    <row r="307" spans="1:23" s="20" customFormat="1">
      <c r="A307" s="25" t="str">
        <f t="shared" si="31"/>
        <v/>
      </c>
      <c r="B307" s="25" t="str">
        <f t="shared" si="32"/>
        <v/>
      </c>
      <c r="C307" s="25" t="str">
        <f>IF(D307="","",'1. Data Input'!$C$5+('3. Monthly Balance Sheet'!B307-'1. Data Input'!$C$4))</f>
        <v/>
      </c>
      <c r="D307" s="97"/>
      <c r="E307" s="93"/>
      <c r="F307" s="22"/>
      <c r="G307" s="29" t="str">
        <f t="shared" si="33"/>
        <v/>
      </c>
      <c r="H307" s="94" t="str">
        <f>IF(B307="","",IFERROR(SUMPRODUCT((MONTH('4. Trading Tracker'!$F$8:$F$703)=A307)*(YEAR('4. Trading Tracker'!$F$8:$F$703)=B307)*('4. Trading Tracker'!$L$8:$L$703)),0))</f>
        <v/>
      </c>
      <c r="I307" s="99"/>
      <c r="J307" s="4"/>
      <c r="K307" s="93"/>
      <c r="L307" s="22"/>
      <c r="M307" s="22"/>
      <c r="N307" s="22"/>
      <c r="O307" s="22"/>
      <c r="P307" s="29" t="str">
        <f t="shared" si="29"/>
        <v/>
      </c>
      <c r="Q307" s="152" t="str">
        <f t="shared" si="34"/>
        <v/>
      </c>
      <c r="R307" s="24"/>
      <c r="S307" s="149" t="str">
        <f>IF(L307="","",L307-SUM($H$9:H307))</f>
        <v/>
      </c>
      <c r="T307" s="86" t="str">
        <f>IF(H307="","",S307/SUM($H$9:H307))</f>
        <v/>
      </c>
      <c r="U307" s="24"/>
      <c r="V307" s="30" t="str">
        <f t="shared" si="30"/>
        <v/>
      </c>
      <c r="W307" s="29" t="str">
        <f>IF(P307="","",((P307-K307)*'1. Data Input'!$C$13)/12)</f>
        <v/>
      </c>
    </row>
    <row r="308" spans="1:23" s="20" customFormat="1">
      <c r="A308" s="25" t="str">
        <f t="shared" si="31"/>
        <v/>
      </c>
      <c r="B308" s="25" t="str">
        <f t="shared" si="32"/>
        <v/>
      </c>
      <c r="C308" s="25" t="str">
        <f>IF(D308="","",'1. Data Input'!$C$5+('3. Monthly Balance Sheet'!B308-'1. Data Input'!$C$4))</f>
        <v/>
      </c>
      <c r="D308" s="97"/>
      <c r="E308" s="93"/>
      <c r="F308" s="22"/>
      <c r="G308" s="29" t="str">
        <f t="shared" si="33"/>
        <v/>
      </c>
      <c r="H308" s="94" t="str">
        <f>IF(B308="","",IFERROR(SUMPRODUCT((MONTH('4. Trading Tracker'!$F$8:$F$703)=A308)*(YEAR('4. Trading Tracker'!$F$8:$F$703)=B308)*('4. Trading Tracker'!$L$8:$L$703)),0))</f>
        <v/>
      </c>
      <c r="I308" s="99"/>
      <c r="J308" s="4"/>
      <c r="K308" s="93"/>
      <c r="L308" s="22"/>
      <c r="M308" s="22"/>
      <c r="N308" s="22"/>
      <c r="O308" s="22"/>
      <c r="P308" s="29" t="str">
        <f t="shared" si="29"/>
        <v/>
      </c>
      <c r="Q308" s="152" t="str">
        <f t="shared" si="34"/>
        <v/>
      </c>
      <c r="R308" s="24"/>
      <c r="S308" s="149" t="str">
        <f>IF(L308="","",L308-SUM($H$9:H308))</f>
        <v/>
      </c>
      <c r="T308" s="86" t="str">
        <f>IF(H308="","",S308/SUM($H$9:H308))</f>
        <v/>
      </c>
      <c r="U308" s="24"/>
      <c r="V308" s="30" t="str">
        <f t="shared" si="30"/>
        <v/>
      </c>
      <c r="W308" s="29" t="str">
        <f>IF(P308="","",((P308-K308)*'1. Data Input'!$C$13)/12)</f>
        <v/>
      </c>
    </row>
    <row r="309" spans="1:23" s="20" customFormat="1">
      <c r="A309" s="25" t="str">
        <f t="shared" si="31"/>
        <v/>
      </c>
      <c r="B309" s="25" t="str">
        <f t="shared" si="32"/>
        <v/>
      </c>
      <c r="C309" s="25" t="str">
        <f>IF(D309="","",'1. Data Input'!$C$5+('3. Monthly Balance Sheet'!B309-'1. Data Input'!$C$4))</f>
        <v/>
      </c>
      <c r="D309" s="97"/>
      <c r="E309" s="93"/>
      <c r="F309" s="22"/>
      <c r="G309" s="29" t="str">
        <f t="shared" si="33"/>
        <v/>
      </c>
      <c r="H309" s="94" t="str">
        <f>IF(B309="","",IFERROR(SUMPRODUCT((MONTH('4. Trading Tracker'!$F$8:$F$703)=A309)*(YEAR('4. Trading Tracker'!$F$8:$F$703)=B309)*('4. Trading Tracker'!$L$8:$L$703)),0))</f>
        <v/>
      </c>
      <c r="I309" s="99"/>
      <c r="J309" s="4"/>
      <c r="K309" s="93"/>
      <c r="L309" s="22"/>
      <c r="M309" s="22"/>
      <c r="N309" s="22"/>
      <c r="O309" s="22"/>
      <c r="P309" s="29" t="str">
        <f t="shared" si="29"/>
        <v/>
      </c>
      <c r="Q309" s="152" t="str">
        <f t="shared" si="34"/>
        <v/>
      </c>
      <c r="R309" s="24"/>
      <c r="S309" s="149" t="str">
        <f>IF(L309="","",L309-SUM($H$9:H309))</f>
        <v/>
      </c>
      <c r="T309" s="86" t="str">
        <f>IF(H309="","",S309/SUM($H$9:H309))</f>
        <v/>
      </c>
      <c r="U309" s="24"/>
      <c r="V309" s="30" t="str">
        <f t="shared" si="30"/>
        <v/>
      </c>
      <c r="W309" s="29" t="str">
        <f>IF(P309="","",((P309-K309)*'1. Data Input'!$C$13)/12)</f>
        <v/>
      </c>
    </row>
    <row r="310" spans="1:23" s="20" customFormat="1">
      <c r="A310" s="25" t="str">
        <f t="shared" si="31"/>
        <v/>
      </c>
      <c r="B310" s="25" t="str">
        <f t="shared" si="32"/>
        <v/>
      </c>
      <c r="C310" s="25" t="str">
        <f>IF(D310="","",'1. Data Input'!$C$5+('3. Monthly Balance Sheet'!B310-'1. Data Input'!$C$4))</f>
        <v/>
      </c>
      <c r="D310" s="97"/>
      <c r="E310" s="93"/>
      <c r="F310" s="22"/>
      <c r="G310" s="29" t="str">
        <f t="shared" si="33"/>
        <v/>
      </c>
      <c r="H310" s="94" t="str">
        <f>IF(B310="","",IFERROR(SUMPRODUCT((MONTH('4. Trading Tracker'!$F$8:$F$703)=A310)*(YEAR('4. Trading Tracker'!$F$8:$F$703)=B310)*('4. Trading Tracker'!$L$8:$L$703)),0))</f>
        <v/>
      </c>
      <c r="I310" s="99"/>
      <c r="J310" s="4"/>
      <c r="K310" s="93"/>
      <c r="L310" s="22"/>
      <c r="M310" s="22"/>
      <c r="N310" s="22"/>
      <c r="O310" s="22"/>
      <c r="P310" s="29" t="str">
        <f t="shared" si="29"/>
        <v/>
      </c>
      <c r="Q310" s="152" t="str">
        <f t="shared" si="34"/>
        <v/>
      </c>
      <c r="R310" s="24"/>
      <c r="S310" s="149" t="str">
        <f>IF(L310="","",L310-SUM($H$9:H310))</f>
        <v/>
      </c>
      <c r="T310" s="86" t="str">
        <f>IF(H310="","",S310/SUM($H$9:H310))</f>
        <v/>
      </c>
      <c r="U310" s="24"/>
      <c r="V310" s="30" t="str">
        <f t="shared" si="30"/>
        <v/>
      </c>
      <c r="W310" s="29" t="str">
        <f>IF(P310="","",((P310-K310)*'1. Data Input'!$C$13)/12)</f>
        <v/>
      </c>
    </row>
    <row r="311" spans="1:23" s="20" customFormat="1">
      <c r="A311" s="25" t="str">
        <f t="shared" si="31"/>
        <v/>
      </c>
      <c r="B311" s="25" t="str">
        <f t="shared" si="32"/>
        <v/>
      </c>
      <c r="C311" s="25" t="str">
        <f>IF(D311="","",'1. Data Input'!$C$5+('3. Monthly Balance Sheet'!B311-'1. Data Input'!$C$4))</f>
        <v/>
      </c>
      <c r="D311" s="97"/>
      <c r="E311" s="93"/>
      <c r="F311" s="22"/>
      <c r="G311" s="29" t="str">
        <f t="shared" si="33"/>
        <v/>
      </c>
      <c r="H311" s="94" t="str">
        <f>IF(B311="","",IFERROR(SUMPRODUCT((MONTH('4. Trading Tracker'!$F$8:$F$703)=A311)*(YEAR('4. Trading Tracker'!$F$8:$F$703)=B311)*('4. Trading Tracker'!$L$8:$L$703)),0))</f>
        <v/>
      </c>
      <c r="I311" s="99"/>
      <c r="J311" s="4"/>
      <c r="K311" s="93"/>
      <c r="L311" s="22"/>
      <c r="M311" s="22"/>
      <c r="N311" s="22"/>
      <c r="O311" s="22"/>
      <c r="P311" s="29" t="str">
        <f t="shared" si="29"/>
        <v/>
      </c>
      <c r="Q311" s="152" t="str">
        <f t="shared" si="34"/>
        <v/>
      </c>
      <c r="R311" s="24"/>
      <c r="S311" s="149" t="str">
        <f>IF(L311="","",L311-SUM($H$9:H311))</f>
        <v/>
      </c>
      <c r="T311" s="86" t="str">
        <f>IF(H311="","",S311/SUM($H$9:H311))</f>
        <v/>
      </c>
      <c r="U311" s="24"/>
      <c r="V311" s="30" t="str">
        <f t="shared" si="30"/>
        <v/>
      </c>
      <c r="W311" s="29" t="str">
        <f>IF(P311="","",((P311-K311)*'1. Data Input'!$C$13)/12)</f>
        <v/>
      </c>
    </row>
    <row r="312" spans="1:23" s="20" customFormat="1">
      <c r="A312" s="25" t="str">
        <f t="shared" si="31"/>
        <v/>
      </c>
      <c r="B312" s="25" t="str">
        <f t="shared" si="32"/>
        <v/>
      </c>
      <c r="C312" s="25" t="str">
        <f>IF(D312="","",'1. Data Input'!$C$5+('3. Monthly Balance Sheet'!B312-'1. Data Input'!$C$4))</f>
        <v/>
      </c>
      <c r="D312" s="97"/>
      <c r="E312" s="93"/>
      <c r="F312" s="22"/>
      <c r="G312" s="29" t="str">
        <f t="shared" si="33"/>
        <v/>
      </c>
      <c r="H312" s="94" t="str">
        <f>IF(B312="","",IFERROR(SUMPRODUCT((MONTH('4. Trading Tracker'!$F$8:$F$703)=A312)*(YEAR('4. Trading Tracker'!$F$8:$F$703)=B312)*('4. Trading Tracker'!$L$8:$L$703)),0))</f>
        <v/>
      </c>
      <c r="I312" s="99"/>
      <c r="J312" s="4"/>
      <c r="K312" s="93"/>
      <c r="L312" s="22"/>
      <c r="M312" s="22"/>
      <c r="N312" s="22"/>
      <c r="O312" s="22"/>
      <c r="P312" s="29" t="str">
        <f t="shared" si="29"/>
        <v/>
      </c>
      <c r="Q312" s="152" t="str">
        <f t="shared" si="34"/>
        <v/>
      </c>
      <c r="R312" s="24"/>
      <c r="S312" s="149" t="str">
        <f>IF(L312="","",L312-SUM($H$9:H312))</f>
        <v/>
      </c>
      <c r="T312" s="86" t="str">
        <f>IF(H312="","",S312/SUM($H$9:H312))</f>
        <v/>
      </c>
      <c r="U312" s="24"/>
      <c r="V312" s="30" t="str">
        <f t="shared" si="30"/>
        <v/>
      </c>
      <c r="W312" s="29" t="str">
        <f>IF(P312="","",((P312-K312)*'1. Data Input'!$C$13)/12)</f>
        <v/>
      </c>
    </row>
    <row r="313" spans="1:23" s="20" customFormat="1">
      <c r="A313" s="25" t="str">
        <f t="shared" si="31"/>
        <v/>
      </c>
      <c r="B313" s="25" t="str">
        <f t="shared" si="32"/>
        <v/>
      </c>
      <c r="C313" s="25" t="str">
        <f>IF(D313="","",'1. Data Input'!$C$5+('3. Monthly Balance Sheet'!B313-'1. Data Input'!$C$4))</f>
        <v/>
      </c>
      <c r="D313" s="97"/>
      <c r="E313" s="93"/>
      <c r="F313" s="22"/>
      <c r="G313" s="29" t="str">
        <f t="shared" si="33"/>
        <v/>
      </c>
      <c r="H313" s="94" t="str">
        <f>IF(B313="","",IFERROR(SUMPRODUCT((MONTH('4. Trading Tracker'!$F$8:$F$703)=A313)*(YEAR('4. Trading Tracker'!$F$8:$F$703)=B313)*('4. Trading Tracker'!$L$8:$L$703)),0))</f>
        <v/>
      </c>
      <c r="I313" s="99"/>
      <c r="J313" s="4"/>
      <c r="K313" s="93"/>
      <c r="L313" s="22"/>
      <c r="M313" s="22"/>
      <c r="N313" s="22"/>
      <c r="O313" s="22"/>
      <c r="P313" s="29" t="str">
        <f t="shared" si="29"/>
        <v/>
      </c>
      <c r="Q313" s="152" t="str">
        <f t="shared" si="34"/>
        <v/>
      </c>
      <c r="R313" s="24"/>
      <c r="S313" s="149" t="str">
        <f>IF(L313="","",L313-SUM($H$9:H313))</f>
        <v/>
      </c>
      <c r="T313" s="86" t="str">
        <f>IF(H313="","",S313/SUM($H$9:H313))</f>
        <v/>
      </c>
      <c r="U313" s="24"/>
      <c r="V313" s="30" t="str">
        <f t="shared" si="30"/>
        <v/>
      </c>
      <c r="W313" s="29" t="str">
        <f>IF(P313="","",((P313-K313)*'1. Data Input'!$C$13)/12)</f>
        <v/>
      </c>
    </row>
    <row r="314" spans="1:23" s="20" customFormat="1">
      <c r="A314" s="25" t="str">
        <f t="shared" si="31"/>
        <v/>
      </c>
      <c r="B314" s="25" t="str">
        <f t="shared" si="32"/>
        <v/>
      </c>
      <c r="C314" s="25" t="str">
        <f>IF(D314="","",'1. Data Input'!$C$5+('3. Monthly Balance Sheet'!B314-'1. Data Input'!$C$4))</f>
        <v/>
      </c>
      <c r="D314" s="97"/>
      <c r="E314" s="93"/>
      <c r="F314" s="22"/>
      <c r="G314" s="29" t="str">
        <f t="shared" si="33"/>
        <v/>
      </c>
      <c r="H314" s="94" t="str">
        <f>IF(B314="","",IFERROR(SUMPRODUCT((MONTH('4. Trading Tracker'!$F$8:$F$703)=A314)*(YEAR('4. Trading Tracker'!$F$8:$F$703)=B314)*('4. Trading Tracker'!$L$8:$L$703)),0))</f>
        <v/>
      </c>
      <c r="I314" s="99"/>
      <c r="J314" s="4"/>
      <c r="K314" s="93"/>
      <c r="L314" s="22"/>
      <c r="M314" s="22"/>
      <c r="N314" s="22"/>
      <c r="O314" s="22"/>
      <c r="P314" s="29" t="str">
        <f t="shared" si="29"/>
        <v/>
      </c>
      <c r="Q314" s="152" t="str">
        <f t="shared" si="34"/>
        <v/>
      </c>
      <c r="R314" s="24"/>
      <c r="S314" s="149" t="str">
        <f>IF(L314="","",L314-SUM($H$9:H314))</f>
        <v/>
      </c>
      <c r="T314" s="86" t="str">
        <f>IF(H314="","",S314/SUM($H$9:H314))</f>
        <v/>
      </c>
      <c r="U314" s="24"/>
      <c r="V314" s="30" t="str">
        <f t="shared" si="30"/>
        <v/>
      </c>
      <c r="W314" s="29" t="str">
        <f>IF(P314="","",((P314-K314)*'1. Data Input'!$C$13)/12)</f>
        <v/>
      </c>
    </row>
    <row r="315" spans="1:23" s="20" customFormat="1">
      <c r="A315" s="25" t="str">
        <f t="shared" si="31"/>
        <v/>
      </c>
      <c r="B315" s="25" t="str">
        <f t="shared" si="32"/>
        <v/>
      </c>
      <c r="C315" s="25" t="str">
        <f>IF(D315="","",'1. Data Input'!$C$5+('3. Monthly Balance Sheet'!B315-'1. Data Input'!$C$4))</f>
        <v/>
      </c>
      <c r="D315" s="97"/>
      <c r="E315" s="93"/>
      <c r="F315" s="22"/>
      <c r="G315" s="29" t="str">
        <f t="shared" si="33"/>
        <v/>
      </c>
      <c r="H315" s="94" t="str">
        <f>IF(B315="","",IFERROR(SUMPRODUCT((MONTH('4. Trading Tracker'!$F$8:$F$703)=A315)*(YEAR('4. Trading Tracker'!$F$8:$F$703)=B315)*('4. Trading Tracker'!$L$8:$L$703)),0))</f>
        <v/>
      </c>
      <c r="I315" s="99"/>
      <c r="J315" s="4"/>
      <c r="K315" s="93"/>
      <c r="L315" s="22"/>
      <c r="M315" s="22"/>
      <c r="N315" s="22"/>
      <c r="O315" s="22"/>
      <c r="P315" s="29" t="str">
        <f t="shared" si="29"/>
        <v/>
      </c>
      <c r="Q315" s="152" t="str">
        <f t="shared" si="34"/>
        <v/>
      </c>
      <c r="R315" s="24"/>
      <c r="S315" s="149" t="str">
        <f>IF(L315="","",L315-SUM($H$9:H315))</f>
        <v/>
      </c>
      <c r="T315" s="86" t="str">
        <f>IF(H315="","",S315/SUM($H$9:H315))</f>
        <v/>
      </c>
      <c r="U315" s="24"/>
      <c r="V315" s="30" t="str">
        <f t="shared" si="30"/>
        <v/>
      </c>
      <c r="W315" s="29" t="str">
        <f>IF(P315="","",((P315-K315)*'1. Data Input'!$C$13)/12)</f>
        <v/>
      </c>
    </row>
    <row r="316" spans="1:23" s="20" customFormat="1">
      <c r="A316" s="25" t="str">
        <f t="shared" si="31"/>
        <v/>
      </c>
      <c r="B316" s="25" t="str">
        <f t="shared" si="32"/>
        <v/>
      </c>
      <c r="C316" s="25" t="str">
        <f>IF(D316="","",'1. Data Input'!$C$5+('3. Monthly Balance Sheet'!B316-'1. Data Input'!$C$4))</f>
        <v/>
      </c>
      <c r="D316" s="97"/>
      <c r="E316" s="93"/>
      <c r="F316" s="22"/>
      <c r="G316" s="29" t="str">
        <f t="shared" si="33"/>
        <v/>
      </c>
      <c r="H316" s="94" t="str">
        <f>IF(B316="","",IFERROR(SUMPRODUCT((MONTH('4. Trading Tracker'!$F$8:$F$703)=A316)*(YEAR('4. Trading Tracker'!$F$8:$F$703)=B316)*('4. Trading Tracker'!$L$8:$L$703)),0))</f>
        <v/>
      </c>
      <c r="I316" s="99"/>
      <c r="J316" s="4"/>
      <c r="K316" s="93"/>
      <c r="L316" s="22"/>
      <c r="M316" s="22"/>
      <c r="N316" s="22"/>
      <c r="O316" s="22"/>
      <c r="P316" s="29" t="str">
        <f t="shared" si="29"/>
        <v/>
      </c>
      <c r="Q316" s="152" t="str">
        <f t="shared" si="34"/>
        <v/>
      </c>
      <c r="R316" s="24"/>
      <c r="S316" s="149" t="str">
        <f>IF(L316="","",L316-SUM($H$9:H316))</f>
        <v/>
      </c>
      <c r="T316" s="86" t="str">
        <f>IF(H316="","",S316/SUM($H$9:H316))</f>
        <v/>
      </c>
      <c r="U316" s="24"/>
      <c r="V316" s="30" t="str">
        <f t="shared" si="30"/>
        <v/>
      </c>
      <c r="W316" s="29" t="str">
        <f>IF(P316="","",((P316-K316)*'1. Data Input'!$C$13)/12)</f>
        <v/>
      </c>
    </row>
    <row r="317" spans="1:23" s="20" customFormat="1">
      <c r="A317" s="25" t="str">
        <f t="shared" si="31"/>
        <v/>
      </c>
      <c r="B317" s="25" t="str">
        <f t="shared" si="32"/>
        <v/>
      </c>
      <c r="C317" s="25" t="str">
        <f>IF(D317="","",'1. Data Input'!$C$5+('3. Monthly Balance Sheet'!B317-'1. Data Input'!$C$4))</f>
        <v/>
      </c>
      <c r="D317" s="97"/>
      <c r="E317" s="93"/>
      <c r="F317" s="22"/>
      <c r="G317" s="29" t="str">
        <f t="shared" si="33"/>
        <v/>
      </c>
      <c r="H317" s="94" t="str">
        <f>IF(B317="","",IFERROR(SUMPRODUCT((MONTH('4. Trading Tracker'!$F$8:$F$703)=A317)*(YEAR('4. Trading Tracker'!$F$8:$F$703)=B317)*('4. Trading Tracker'!$L$8:$L$703)),0))</f>
        <v/>
      </c>
      <c r="I317" s="99"/>
      <c r="J317" s="4"/>
      <c r="K317" s="93"/>
      <c r="L317" s="22"/>
      <c r="M317" s="22"/>
      <c r="N317" s="22"/>
      <c r="O317" s="22"/>
      <c r="P317" s="29" t="str">
        <f t="shared" si="29"/>
        <v/>
      </c>
      <c r="Q317" s="152" t="str">
        <f t="shared" si="34"/>
        <v/>
      </c>
      <c r="R317" s="24"/>
      <c r="S317" s="149" t="str">
        <f>IF(L317="","",L317-SUM($H$9:H317))</f>
        <v/>
      </c>
      <c r="T317" s="86" t="str">
        <f>IF(H317="","",S317/SUM($H$9:H317))</f>
        <v/>
      </c>
      <c r="U317" s="24"/>
      <c r="V317" s="30" t="str">
        <f t="shared" si="30"/>
        <v/>
      </c>
      <c r="W317" s="29" t="str">
        <f>IF(P317="","",((P317-K317)*'1. Data Input'!$C$13)/12)</f>
        <v/>
      </c>
    </row>
    <row r="318" spans="1:23" s="20" customFormat="1">
      <c r="A318" s="25" t="str">
        <f t="shared" si="31"/>
        <v/>
      </c>
      <c r="B318" s="25" t="str">
        <f t="shared" si="32"/>
        <v/>
      </c>
      <c r="C318" s="25" t="str">
        <f>IF(D318="","",'1. Data Input'!$C$5+('3. Monthly Balance Sheet'!B318-'1. Data Input'!$C$4))</f>
        <v/>
      </c>
      <c r="D318" s="97"/>
      <c r="E318" s="93"/>
      <c r="F318" s="22"/>
      <c r="G318" s="29" t="str">
        <f t="shared" si="33"/>
        <v/>
      </c>
      <c r="H318" s="94" t="str">
        <f>IF(B318="","",IFERROR(SUMPRODUCT((MONTH('4. Trading Tracker'!$F$8:$F$703)=A318)*(YEAR('4. Trading Tracker'!$F$8:$F$703)=B318)*('4. Trading Tracker'!$L$8:$L$703)),0))</f>
        <v/>
      </c>
      <c r="I318" s="99"/>
      <c r="J318" s="4"/>
      <c r="K318" s="93"/>
      <c r="L318" s="22"/>
      <c r="M318" s="22"/>
      <c r="N318" s="22"/>
      <c r="O318" s="22"/>
      <c r="P318" s="29" t="str">
        <f t="shared" si="29"/>
        <v/>
      </c>
      <c r="Q318" s="152" t="str">
        <f t="shared" si="34"/>
        <v/>
      </c>
      <c r="R318" s="24"/>
      <c r="S318" s="149" t="str">
        <f>IF(L318="","",L318-SUM($H$9:H318))</f>
        <v/>
      </c>
      <c r="T318" s="86" t="str">
        <f>IF(H318="","",S318/SUM($H$9:H318))</f>
        <v/>
      </c>
      <c r="U318" s="24"/>
      <c r="V318" s="30" t="str">
        <f t="shared" si="30"/>
        <v/>
      </c>
      <c r="W318" s="29" t="str">
        <f>IF(P318="","",((P318-K318)*'1. Data Input'!$C$13)/12)</f>
        <v/>
      </c>
    </row>
    <row r="319" spans="1:23" s="20" customFormat="1">
      <c r="A319" s="25" t="str">
        <f t="shared" si="31"/>
        <v/>
      </c>
      <c r="B319" s="25" t="str">
        <f t="shared" si="32"/>
        <v/>
      </c>
      <c r="C319" s="25" t="str">
        <f>IF(D319="","",'1. Data Input'!$C$5+('3. Monthly Balance Sheet'!B319-'1. Data Input'!$C$4))</f>
        <v/>
      </c>
      <c r="D319" s="97"/>
      <c r="E319" s="93"/>
      <c r="F319" s="22"/>
      <c r="G319" s="29" t="str">
        <f t="shared" si="33"/>
        <v/>
      </c>
      <c r="H319" s="94" t="str">
        <f>IF(B319="","",IFERROR(SUMPRODUCT((MONTH('4. Trading Tracker'!$F$8:$F$703)=A319)*(YEAR('4. Trading Tracker'!$F$8:$F$703)=B319)*('4. Trading Tracker'!$L$8:$L$703)),0))</f>
        <v/>
      </c>
      <c r="I319" s="99"/>
      <c r="J319" s="4"/>
      <c r="K319" s="93"/>
      <c r="L319" s="22"/>
      <c r="M319" s="22"/>
      <c r="N319" s="22"/>
      <c r="O319" s="22"/>
      <c r="P319" s="29" t="str">
        <f t="shared" si="29"/>
        <v/>
      </c>
      <c r="Q319" s="152" t="str">
        <f t="shared" si="34"/>
        <v/>
      </c>
      <c r="R319" s="24"/>
      <c r="S319" s="149" t="str">
        <f>IF(L319="","",L319-SUM($H$9:H319))</f>
        <v/>
      </c>
      <c r="T319" s="86" t="str">
        <f>IF(H319="","",S319/SUM($H$9:H319))</f>
        <v/>
      </c>
      <c r="U319" s="24"/>
      <c r="V319" s="30" t="str">
        <f t="shared" si="30"/>
        <v/>
      </c>
      <c r="W319" s="29" t="str">
        <f>IF(P319="","",((P319-K319)*'1. Data Input'!$C$13)/12)</f>
        <v/>
      </c>
    </row>
    <row r="320" spans="1:23" s="20" customFormat="1">
      <c r="A320" s="25" t="str">
        <f t="shared" si="31"/>
        <v/>
      </c>
      <c r="B320" s="25" t="str">
        <f t="shared" si="32"/>
        <v/>
      </c>
      <c r="C320" s="25" t="str">
        <f>IF(D320="","",'1. Data Input'!$C$5+('3. Monthly Balance Sheet'!B320-'1. Data Input'!$C$4))</f>
        <v/>
      </c>
      <c r="D320" s="97"/>
      <c r="E320" s="93"/>
      <c r="F320" s="22"/>
      <c r="G320" s="29" t="str">
        <f t="shared" si="33"/>
        <v/>
      </c>
      <c r="H320" s="94" t="str">
        <f>IF(B320="","",IFERROR(SUMPRODUCT((MONTH('4. Trading Tracker'!$F$8:$F$703)=A320)*(YEAR('4. Trading Tracker'!$F$8:$F$703)=B320)*('4. Trading Tracker'!$L$8:$L$703)),0))</f>
        <v/>
      </c>
      <c r="I320" s="99"/>
      <c r="J320" s="4"/>
      <c r="K320" s="93"/>
      <c r="L320" s="22"/>
      <c r="M320" s="22"/>
      <c r="N320" s="22"/>
      <c r="O320" s="22"/>
      <c r="P320" s="29" t="str">
        <f t="shared" si="29"/>
        <v/>
      </c>
      <c r="Q320" s="152" t="str">
        <f t="shared" si="34"/>
        <v/>
      </c>
      <c r="R320" s="24"/>
      <c r="S320" s="149" t="str">
        <f>IF(L320="","",L320-SUM($H$9:H320))</f>
        <v/>
      </c>
      <c r="T320" s="86" t="str">
        <f>IF(H320="","",S320/SUM($H$9:H320))</f>
        <v/>
      </c>
      <c r="U320" s="24"/>
      <c r="V320" s="30" t="str">
        <f t="shared" si="30"/>
        <v/>
      </c>
      <c r="W320" s="29" t="str">
        <f>IF(P320="","",((P320-K320)*'1. Data Input'!$C$13)/12)</f>
        <v/>
      </c>
    </row>
    <row r="321" spans="1:23" s="20" customFormat="1">
      <c r="A321" s="25" t="str">
        <f t="shared" si="31"/>
        <v/>
      </c>
      <c r="B321" s="25" t="str">
        <f t="shared" si="32"/>
        <v/>
      </c>
      <c r="C321" s="25" t="str">
        <f>IF(D321="","",'1. Data Input'!$C$5+('3. Monthly Balance Sheet'!B321-'1. Data Input'!$C$4))</f>
        <v/>
      </c>
      <c r="D321" s="97"/>
      <c r="E321" s="93"/>
      <c r="F321" s="22"/>
      <c r="G321" s="29" t="str">
        <f t="shared" si="33"/>
        <v/>
      </c>
      <c r="H321" s="94" t="str">
        <f>IF(B321="","",IFERROR(SUMPRODUCT((MONTH('4. Trading Tracker'!$F$8:$F$703)=A321)*(YEAR('4. Trading Tracker'!$F$8:$F$703)=B321)*('4. Trading Tracker'!$L$8:$L$703)),0))</f>
        <v/>
      </c>
      <c r="I321" s="99"/>
      <c r="J321" s="4"/>
      <c r="K321" s="93"/>
      <c r="L321" s="22"/>
      <c r="M321" s="22"/>
      <c r="N321" s="22"/>
      <c r="O321" s="22"/>
      <c r="P321" s="29" t="str">
        <f t="shared" si="29"/>
        <v/>
      </c>
      <c r="Q321" s="152" t="str">
        <f t="shared" si="34"/>
        <v/>
      </c>
      <c r="R321" s="24"/>
      <c r="S321" s="149" t="str">
        <f>IF(L321="","",L321-SUM($H$9:H321))</f>
        <v/>
      </c>
      <c r="T321" s="86" t="str">
        <f>IF(H321="","",S321/SUM($H$9:H321))</f>
        <v/>
      </c>
      <c r="U321" s="24"/>
      <c r="V321" s="30" t="str">
        <f t="shared" si="30"/>
        <v/>
      </c>
      <c r="W321" s="29" t="str">
        <f>IF(P321="","",((P321-K321)*'1. Data Input'!$C$13)/12)</f>
        <v/>
      </c>
    </row>
    <row r="322" spans="1:23" s="20" customFormat="1">
      <c r="A322" s="25" t="str">
        <f t="shared" si="31"/>
        <v/>
      </c>
      <c r="B322" s="25" t="str">
        <f t="shared" si="32"/>
        <v/>
      </c>
      <c r="C322" s="25" t="str">
        <f>IF(D322="","",'1. Data Input'!$C$5+('3. Monthly Balance Sheet'!B322-'1. Data Input'!$C$4))</f>
        <v/>
      </c>
      <c r="D322" s="97"/>
      <c r="E322" s="93"/>
      <c r="F322" s="22"/>
      <c r="G322" s="29" t="str">
        <f t="shared" si="33"/>
        <v/>
      </c>
      <c r="H322" s="94" t="str">
        <f>IF(B322="","",IFERROR(SUMPRODUCT((MONTH('4. Trading Tracker'!$F$8:$F$703)=A322)*(YEAR('4. Trading Tracker'!$F$8:$F$703)=B322)*('4. Trading Tracker'!$L$8:$L$703)),0))</f>
        <v/>
      </c>
      <c r="I322" s="99"/>
      <c r="J322" s="4"/>
      <c r="K322" s="93"/>
      <c r="L322" s="22"/>
      <c r="M322" s="22"/>
      <c r="N322" s="22"/>
      <c r="O322" s="22"/>
      <c r="P322" s="29" t="str">
        <f t="shared" si="29"/>
        <v/>
      </c>
      <c r="Q322" s="152" t="str">
        <f t="shared" si="34"/>
        <v/>
      </c>
      <c r="R322" s="24"/>
      <c r="S322" s="149" t="str">
        <f>IF(L322="","",L322-SUM($H$9:H322))</f>
        <v/>
      </c>
      <c r="T322" s="86" t="str">
        <f>IF(H322="","",S322/SUM($H$9:H322))</f>
        <v/>
      </c>
      <c r="U322" s="24"/>
      <c r="V322" s="30" t="str">
        <f t="shared" si="30"/>
        <v/>
      </c>
      <c r="W322" s="29" t="str">
        <f>IF(P322="","",((P322-K322)*'1. Data Input'!$C$13)/12)</f>
        <v/>
      </c>
    </row>
    <row r="323" spans="1:23" s="20" customFormat="1">
      <c r="A323" s="25" t="str">
        <f t="shared" si="31"/>
        <v/>
      </c>
      <c r="B323" s="25" t="str">
        <f t="shared" si="32"/>
        <v/>
      </c>
      <c r="C323" s="25" t="str">
        <f>IF(D323="","",'1. Data Input'!$C$5+('3. Monthly Balance Sheet'!B323-'1. Data Input'!$C$4))</f>
        <v/>
      </c>
      <c r="D323" s="97"/>
      <c r="E323" s="93"/>
      <c r="F323" s="22"/>
      <c r="G323" s="29" t="str">
        <f t="shared" si="33"/>
        <v/>
      </c>
      <c r="H323" s="94" t="str">
        <f>IF(B323="","",IFERROR(SUMPRODUCT((MONTH('4. Trading Tracker'!$F$8:$F$703)=A323)*(YEAR('4. Trading Tracker'!$F$8:$F$703)=B323)*('4. Trading Tracker'!$L$8:$L$703)),0))</f>
        <v/>
      </c>
      <c r="I323" s="99"/>
      <c r="J323" s="4"/>
      <c r="K323" s="93"/>
      <c r="L323" s="22"/>
      <c r="M323" s="22"/>
      <c r="N323" s="22"/>
      <c r="O323" s="22"/>
      <c r="P323" s="29" t="str">
        <f t="shared" si="29"/>
        <v/>
      </c>
      <c r="Q323" s="152" t="str">
        <f t="shared" si="34"/>
        <v/>
      </c>
      <c r="R323" s="24"/>
      <c r="S323" s="149" t="str">
        <f>IF(L323="","",L323-SUM($H$9:H323))</f>
        <v/>
      </c>
      <c r="T323" s="86" t="str">
        <f>IF(H323="","",S323/SUM($H$9:H323))</f>
        <v/>
      </c>
      <c r="U323" s="24"/>
      <c r="V323" s="30" t="str">
        <f t="shared" si="30"/>
        <v/>
      </c>
      <c r="W323" s="29" t="str">
        <f>IF(P323="","",((P323-K323)*'1. Data Input'!$C$13)/12)</f>
        <v/>
      </c>
    </row>
    <row r="324" spans="1:23" s="20" customFormat="1">
      <c r="A324" s="25" t="str">
        <f t="shared" si="31"/>
        <v/>
      </c>
      <c r="B324" s="25" t="str">
        <f t="shared" si="32"/>
        <v/>
      </c>
      <c r="C324" s="25" t="str">
        <f>IF(D324="","",'1. Data Input'!$C$5+('3. Monthly Balance Sheet'!B324-'1. Data Input'!$C$4))</f>
        <v/>
      </c>
      <c r="D324" s="97"/>
      <c r="E324" s="93"/>
      <c r="F324" s="22"/>
      <c r="G324" s="29" t="str">
        <f t="shared" si="33"/>
        <v/>
      </c>
      <c r="H324" s="94" t="str">
        <f>IF(B324="","",IFERROR(SUMPRODUCT((MONTH('4. Trading Tracker'!$F$8:$F$703)=A324)*(YEAR('4. Trading Tracker'!$F$8:$F$703)=B324)*('4. Trading Tracker'!$L$8:$L$703)),0))</f>
        <v/>
      </c>
      <c r="I324" s="99"/>
      <c r="J324" s="4"/>
      <c r="K324" s="93"/>
      <c r="L324" s="22"/>
      <c r="M324" s="22"/>
      <c r="N324" s="22"/>
      <c r="O324" s="22"/>
      <c r="P324" s="29" t="str">
        <f t="shared" si="29"/>
        <v/>
      </c>
      <c r="Q324" s="152" t="str">
        <f t="shared" si="34"/>
        <v/>
      </c>
      <c r="R324" s="24"/>
      <c r="S324" s="149" t="str">
        <f>IF(L324="","",L324-SUM($H$9:H324))</f>
        <v/>
      </c>
      <c r="T324" s="86" t="str">
        <f>IF(H324="","",S324/SUM($H$9:H324))</f>
        <v/>
      </c>
      <c r="U324" s="24"/>
      <c r="V324" s="30" t="str">
        <f t="shared" si="30"/>
        <v/>
      </c>
      <c r="W324" s="29" t="str">
        <f>IF(P324="","",((P324-K324)*'1. Data Input'!$C$13)/12)</f>
        <v/>
      </c>
    </row>
    <row r="325" spans="1:23" s="20" customFormat="1">
      <c r="A325" s="25" t="str">
        <f t="shared" si="31"/>
        <v/>
      </c>
      <c r="B325" s="25" t="str">
        <f t="shared" si="32"/>
        <v/>
      </c>
      <c r="C325" s="25" t="str">
        <f>IF(D325="","",'1. Data Input'!$C$5+('3. Monthly Balance Sheet'!B325-'1. Data Input'!$C$4))</f>
        <v/>
      </c>
      <c r="D325" s="97"/>
      <c r="E325" s="93"/>
      <c r="F325" s="22"/>
      <c r="G325" s="29" t="str">
        <f t="shared" si="33"/>
        <v/>
      </c>
      <c r="H325" s="94" t="str">
        <f>IF(B325="","",IFERROR(SUMPRODUCT((MONTH('4. Trading Tracker'!$F$8:$F$703)=A325)*(YEAR('4. Trading Tracker'!$F$8:$F$703)=B325)*('4. Trading Tracker'!$L$8:$L$703)),0))</f>
        <v/>
      </c>
      <c r="I325" s="99"/>
      <c r="J325" s="4"/>
      <c r="K325" s="93"/>
      <c r="L325" s="22"/>
      <c r="M325" s="22"/>
      <c r="N325" s="22"/>
      <c r="O325" s="22"/>
      <c r="P325" s="29" t="str">
        <f t="shared" si="29"/>
        <v/>
      </c>
      <c r="Q325" s="152" t="str">
        <f t="shared" si="34"/>
        <v/>
      </c>
      <c r="R325" s="24"/>
      <c r="S325" s="149" t="str">
        <f>IF(L325="","",L325-SUM($H$9:H325))</f>
        <v/>
      </c>
      <c r="T325" s="86" t="str">
        <f>IF(H325="","",S325/SUM($H$9:H325))</f>
        <v/>
      </c>
      <c r="U325" s="24"/>
      <c r="V325" s="30" t="str">
        <f t="shared" si="30"/>
        <v/>
      </c>
      <c r="W325" s="29" t="str">
        <f>IF(P325="","",((P325-K325)*'1. Data Input'!$C$13)/12)</f>
        <v/>
      </c>
    </row>
    <row r="326" spans="1:23" s="20" customFormat="1">
      <c r="A326" s="25" t="str">
        <f t="shared" si="31"/>
        <v/>
      </c>
      <c r="B326" s="25" t="str">
        <f t="shared" si="32"/>
        <v/>
      </c>
      <c r="C326" s="25" t="str">
        <f>IF(D326="","",'1. Data Input'!$C$5+('3. Monthly Balance Sheet'!B326-'1. Data Input'!$C$4))</f>
        <v/>
      </c>
      <c r="D326" s="97"/>
      <c r="E326" s="93"/>
      <c r="F326" s="22"/>
      <c r="G326" s="29" t="str">
        <f t="shared" si="33"/>
        <v/>
      </c>
      <c r="H326" s="94" t="str">
        <f>IF(B326="","",IFERROR(SUMPRODUCT((MONTH('4. Trading Tracker'!$F$8:$F$703)=A326)*(YEAR('4. Trading Tracker'!$F$8:$F$703)=B326)*('4. Trading Tracker'!$L$8:$L$703)),0))</f>
        <v/>
      </c>
      <c r="I326" s="99"/>
      <c r="J326" s="4"/>
      <c r="K326" s="93"/>
      <c r="L326" s="22"/>
      <c r="M326" s="22"/>
      <c r="N326" s="22"/>
      <c r="O326" s="22"/>
      <c r="P326" s="29" t="str">
        <f t="shared" si="29"/>
        <v/>
      </c>
      <c r="Q326" s="152" t="str">
        <f t="shared" si="34"/>
        <v/>
      </c>
      <c r="R326" s="24"/>
      <c r="S326" s="149" t="str">
        <f>IF(L326="","",L326-SUM($H$9:H326))</f>
        <v/>
      </c>
      <c r="T326" s="86" t="str">
        <f>IF(H326="","",S326/SUM($H$9:H326))</f>
        <v/>
      </c>
      <c r="U326" s="24"/>
      <c r="V326" s="30" t="str">
        <f t="shared" si="30"/>
        <v/>
      </c>
      <c r="W326" s="29" t="str">
        <f>IF(P326="","",((P326-K326)*'1. Data Input'!$C$13)/12)</f>
        <v/>
      </c>
    </row>
    <row r="327" spans="1:23" s="20" customFormat="1">
      <c r="A327" s="25" t="str">
        <f t="shared" si="31"/>
        <v/>
      </c>
      <c r="B327" s="25" t="str">
        <f t="shared" si="32"/>
        <v/>
      </c>
      <c r="C327" s="25" t="str">
        <f>IF(D327="","",'1. Data Input'!$C$5+('3. Monthly Balance Sheet'!B327-'1. Data Input'!$C$4))</f>
        <v/>
      </c>
      <c r="D327" s="97"/>
      <c r="E327" s="93"/>
      <c r="F327" s="22"/>
      <c r="G327" s="29" t="str">
        <f t="shared" si="33"/>
        <v/>
      </c>
      <c r="H327" s="94" t="str">
        <f>IF(B327="","",IFERROR(SUMPRODUCT((MONTH('4. Trading Tracker'!$F$8:$F$703)=A327)*(YEAR('4. Trading Tracker'!$F$8:$F$703)=B327)*('4. Trading Tracker'!$L$8:$L$703)),0))</f>
        <v/>
      </c>
      <c r="I327" s="99"/>
      <c r="J327" s="4"/>
      <c r="K327" s="93"/>
      <c r="L327" s="22"/>
      <c r="M327" s="22"/>
      <c r="N327" s="22"/>
      <c r="O327" s="22"/>
      <c r="P327" s="29" t="str">
        <f t="shared" si="29"/>
        <v/>
      </c>
      <c r="Q327" s="152" t="str">
        <f t="shared" si="34"/>
        <v/>
      </c>
      <c r="R327" s="24"/>
      <c r="S327" s="149" t="str">
        <f>IF(L327="","",L327-SUM($H$9:H327))</f>
        <v/>
      </c>
      <c r="T327" s="86" t="str">
        <f>IF(H327="","",S327/SUM($H$9:H327))</f>
        <v/>
      </c>
      <c r="U327" s="24"/>
      <c r="V327" s="30" t="str">
        <f t="shared" si="30"/>
        <v/>
      </c>
      <c r="W327" s="29" t="str">
        <f>IF(P327="","",((P327-K327)*'1. Data Input'!$C$13)/12)</f>
        <v/>
      </c>
    </row>
    <row r="328" spans="1:23" s="20" customFormat="1">
      <c r="A328" s="25" t="str">
        <f t="shared" si="31"/>
        <v/>
      </c>
      <c r="B328" s="25" t="str">
        <f t="shared" si="32"/>
        <v/>
      </c>
      <c r="C328" s="25" t="str">
        <f>IF(D328="","",'1. Data Input'!$C$5+('3. Monthly Balance Sheet'!B328-'1. Data Input'!$C$4))</f>
        <v/>
      </c>
      <c r="D328" s="97"/>
      <c r="E328" s="93"/>
      <c r="F328" s="22"/>
      <c r="G328" s="29" t="str">
        <f t="shared" si="33"/>
        <v/>
      </c>
      <c r="H328" s="94" t="str">
        <f>IF(B328="","",IFERROR(SUMPRODUCT((MONTH('4. Trading Tracker'!$F$8:$F$703)=A328)*(YEAR('4. Trading Tracker'!$F$8:$F$703)=B328)*('4. Trading Tracker'!$L$8:$L$703)),0))</f>
        <v/>
      </c>
      <c r="I328" s="99"/>
      <c r="J328" s="4"/>
      <c r="K328" s="93"/>
      <c r="L328" s="22"/>
      <c r="M328" s="22"/>
      <c r="N328" s="22"/>
      <c r="O328" s="22"/>
      <c r="P328" s="29" t="str">
        <f t="shared" si="29"/>
        <v/>
      </c>
      <c r="Q328" s="152" t="str">
        <f t="shared" si="34"/>
        <v/>
      </c>
      <c r="R328" s="24"/>
      <c r="S328" s="149" t="str">
        <f>IF(L328="","",L328-SUM($H$9:H328))</f>
        <v/>
      </c>
      <c r="T328" s="86" t="str">
        <f>IF(H328="","",S328/SUM($H$9:H328))</f>
        <v/>
      </c>
      <c r="U328" s="24"/>
      <c r="V328" s="30" t="str">
        <f t="shared" si="30"/>
        <v/>
      </c>
      <c r="W328" s="29" t="str">
        <f>IF(P328="","",((P328-K328)*'1. Data Input'!$C$13)/12)</f>
        <v/>
      </c>
    </row>
    <row r="329" spans="1:23" s="20" customFormat="1">
      <c r="A329" s="25" t="str">
        <f t="shared" si="31"/>
        <v/>
      </c>
      <c r="B329" s="25" t="str">
        <f t="shared" si="32"/>
        <v/>
      </c>
      <c r="C329" s="25" t="str">
        <f>IF(D329="","",'1. Data Input'!$C$5+('3. Monthly Balance Sheet'!B329-'1. Data Input'!$C$4))</f>
        <v/>
      </c>
      <c r="D329" s="97"/>
      <c r="E329" s="93"/>
      <c r="F329" s="22"/>
      <c r="G329" s="29" t="str">
        <f t="shared" si="33"/>
        <v/>
      </c>
      <c r="H329" s="94" t="str">
        <f>IF(B329="","",IFERROR(SUMPRODUCT((MONTH('4. Trading Tracker'!$F$8:$F$703)=A329)*(YEAR('4. Trading Tracker'!$F$8:$F$703)=B329)*('4. Trading Tracker'!$L$8:$L$703)),0))</f>
        <v/>
      </c>
      <c r="I329" s="99"/>
      <c r="J329" s="4"/>
      <c r="K329" s="93"/>
      <c r="L329" s="22"/>
      <c r="M329" s="22"/>
      <c r="N329" s="22"/>
      <c r="O329" s="22"/>
      <c r="P329" s="29" t="str">
        <f t="shared" ref="P329:P392" si="35">IF(D329="","",SUM(K329:O329))</f>
        <v/>
      </c>
      <c r="Q329" s="152" t="str">
        <f t="shared" si="34"/>
        <v/>
      </c>
      <c r="R329" s="24"/>
      <c r="S329" s="149" t="str">
        <f>IF(L329="","",L329-SUM($H$9:H329))</f>
        <v/>
      </c>
      <c r="T329" s="86" t="str">
        <f>IF(H329="","",S329/SUM($H$9:H329))</f>
        <v/>
      </c>
      <c r="U329" s="24"/>
      <c r="V329" s="30" t="str">
        <f t="shared" ref="V329:V392" si="36">IFERROR((G329)/E329,"")</f>
        <v/>
      </c>
      <c r="W329" s="29" t="str">
        <f>IF(P329="","",((P329-K329)*'1. Data Input'!$C$13)/12)</f>
        <v/>
      </c>
    </row>
    <row r="330" spans="1:23" s="20" customFormat="1">
      <c r="A330" s="25" t="str">
        <f t="shared" ref="A330:A393" si="37">IF(D330="","",MONTH(D330))</f>
        <v/>
      </c>
      <c r="B330" s="25" t="str">
        <f t="shared" ref="B330:B393" si="38">IF(YEAR(D330)=1900,"",YEAR(D330))</f>
        <v/>
      </c>
      <c r="C330" s="25" t="str">
        <f>IF(D330="","",'1. Data Input'!$C$5+('3. Monthly Balance Sheet'!B330-'1. Data Input'!$C$4))</f>
        <v/>
      </c>
      <c r="D330" s="97"/>
      <c r="E330" s="93"/>
      <c r="F330" s="22"/>
      <c r="G330" s="29" t="str">
        <f t="shared" ref="G330:G393" si="39">IF(E330="","",E330-F330)</f>
        <v/>
      </c>
      <c r="H330" s="94" t="str">
        <f>IF(B330="","",IFERROR(SUMPRODUCT((MONTH('4. Trading Tracker'!$F$8:$F$703)=A330)*(YEAR('4. Trading Tracker'!$F$8:$F$703)=B330)*('4. Trading Tracker'!$L$8:$L$703)),0))</f>
        <v/>
      </c>
      <c r="I330" s="99"/>
      <c r="J330" s="4"/>
      <c r="K330" s="93"/>
      <c r="L330" s="22"/>
      <c r="M330" s="22"/>
      <c r="N330" s="22"/>
      <c r="O330" s="22"/>
      <c r="P330" s="29" t="str">
        <f t="shared" si="35"/>
        <v/>
      </c>
      <c r="Q330" s="152" t="str">
        <f t="shared" ref="Q330:Q393" si="40">IF(P330=0,"",IFERROR(((P330/P329)-1),""))</f>
        <v/>
      </c>
      <c r="R330" s="24"/>
      <c r="S330" s="149" t="str">
        <f>IF(L330="","",L330-SUM($H$9:H330))</f>
        <v/>
      </c>
      <c r="T330" s="86" t="str">
        <f>IF(H330="","",S330/SUM($H$9:H330))</f>
        <v/>
      </c>
      <c r="U330" s="24"/>
      <c r="V330" s="30" t="str">
        <f t="shared" si="36"/>
        <v/>
      </c>
      <c r="W330" s="29" t="str">
        <f>IF(P330="","",((P330-K330)*'1. Data Input'!$C$13)/12)</f>
        <v/>
      </c>
    </row>
    <row r="331" spans="1:23" s="20" customFormat="1">
      <c r="A331" s="25" t="str">
        <f t="shared" si="37"/>
        <v/>
      </c>
      <c r="B331" s="25" t="str">
        <f t="shared" si="38"/>
        <v/>
      </c>
      <c r="C331" s="25" t="str">
        <f>IF(D331="","",'1. Data Input'!$C$5+('3. Monthly Balance Sheet'!B331-'1. Data Input'!$C$4))</f>
        <v/>
      </c>
      <c r="D331" s="97"/>
      <c r="E331" s="93"/>
      <c r="F331" s="22"/>
      <c r="G331" s="29" t="str">
        <f t="shared" si="39"/>
        <v/>
      </c>
      <c r="H331" s="94" t="str">
        <f>IF(B331="","",IFERROR(SUMPRODUCT((MONTH('4. Trading Tracker'!$F$8:$F$703)=A331)*(YEAR('4. Trading Tracker'!$F$8:$F$703)=B331)*('4. Trading Tracker'!$L$8:$L$703)),0))</f>
        <v/>
      </c>
      <c r="I331" s="99"/>
      <c r="J331" s="4"/>
      <c r="K331" s="93"/>
      <c r="L331" s="22"/>
      <c r="M331" s="22"/>
      <c r="N331" s="22"/>
      <c r="O331" s="22"/>
      <c r="P331" s="29" t="str">
        <f t="shared" si="35"/>
        <v/>
      </c>
      <c r="Q331" s="152" t="str">
        <f t="shared" si="40"/>
        <v/>
      </c>
      <c r="R331" s="24"/>
      <c r="S331" s="149" t="str">
        <f>IF(L331="","",L331-SUM($H$9:H331))</f>
        <v/>
      </c>
      <c r="T331" s="86" t="str">
        <f>IF(H331="","",S331/SUM($H$9:H331))</f>
        <v/>
      </c>
      <c r="U331" s="24"/>
      <c r="V331" s="30" t="str">
        <f t="shared" si="36"/>
        <v/>
      </c>
      <c r="W331" s="29" t="str">
        <f>IF(P331="","",((P331-K331)*'1. Data Input'!$C$13)/12)</f>
        <v/>
      </c>
    </row>
    <row r="332" spans="1:23" s="20" customFormat="1">
      <c r="A332" s="25" t="str">
        <f t="shared" si="37"/>
        <v/>
      </c>
      <c r="B332" s="25" t="str">
        <f t="shared" si="38"/>
        <v/>
      </c>
      <c r="C332" s="25" t="str">
        <f>IF(D332="","",'1. Data Input'!$C$5+('3. Monthly Balance Sheet'!B332-'1. Data Input'!$C$4))</f>
        <v/>
      </c>
      <c r="D332" s="97"/>
      <c r="E332" s="93"/>
      <c r="F332" s="22"/>
      <c r="G332" s="29" t="str">
        <f t="shared" si="39"/>
        <v/>
      </c>
      <c r="H332" s="94" t="str">
        <f>IF(B332="","",IFERROR(SUMPRODUCT((MONTH('4. Trading Tracker'!$F$8:$F$703)=A332)*(YEAR('4. Trading Tracker'!$F$8:$F$703)=B332)*('4. Trading Tracker'!$L$8:$L$703)),0))</f>
        <v/>
      </c>
      <c r="I332" s="99"/>
      <c r="J332" s="4"/>
      <c r="K332" s="93"/>
      <c r="L332" s="22"/>
      <c r="M332" s="22"/>
      <c r="N332" s="22"/>
      <c r="O332" s="22"/>
      <c r="P332" s="29" t="str">
        <f t="shared" si="35"/>
        <v/>
      </c>
      <c r="Q332" s="152" t="str">
        <f t="shared" si="40"/>
        <v/>
      </c>
      <c r="R332" s="24"/>
      <c r="S332" s="149" t="str">
        <f>IF(L332="","",L332-SUM($H$9:H332))</f>
        <v/>
      </c>
      <c r="T332" s="86" t="str">
        <f>IF(H332="","",S332/SUM($H$9:H332))</f>
        <v/>
      </c>
      <c r="U332" s="24"/>
      <c r="V332" s="30" t="str">
        <f t="shared" si="36"/>
        <v/>
      </c>
      <c r="W332" s="29" t="str">
        <f>IF(P332="","",((P332-K332)*'1. Data Input'!$C$13)/12)</f>
        <v/>
      </c>
    </row>
    <row r="333" spans="1:23" s="20" customFormat="1">
      <c r="A333" s="25" t="str">
        <f t="shared" si="37"/>
        <v/>
      </c>
      <c r="B333" s="25" t="str">
        <f t="shared" si="38"/>
        <v/>
      </c>
      <c r="C333" s="25" t="str">
        <f>IF(D333="","",'1. Data Input'!$C$5+('3. Monthly Balance Sheet'!B333-'1. Data Input'!$C$4))</f>
        <v/>
      </c>
      <c r="D333" s="97"/>
      <c r="E333" s="93"/>
      <c r="F333" s="22"/>
      <c r="G333" s="29" t="str">
        <f t="shared" si="39"/>
        <v/>
      </c>
      <c r="H333" s="94" t="str">
        <f>IF(B333="","",IFERROR(SUMPRODUCT((MONTH('4. Trading Tracker'!$F$8:$F$703)=A333)*(YEAR('4. Trading Tracker'!$F$8:$F$703)=B333)*('4. Trading Tracker'!$L$8:$L$703)),0))</f>
        <v/>
      </c>
      <c r="I333" s="99"/>
      <c r="J333" s="4"/>
      <c r="K333" s="93"/>
      <c r="L333" s="22"/>
      <c r="M333" s="22"/>
      <c r="N333" s="22"/>
      <c r="O333" s="22"/>
      <c r="P333" s="29" t="str">
        <f t="shared" si="35"/>
        <v/>
      </c>
      <c r="Q333" s="152" t="str">
        <f t="shared" si="40"/>
        <v/>
      </c>
      <c r="R333" s="24"/>
      <c r="S333" s="149" t="str">
        <f>IF(L333="","",L333-SUM($H$9:H333))</f>
        <v/>
      </c>
      <c r="T333" s="86" t="str">
        <f>IF(H333="","",S333/SUM($H$9:H333))</f>
        <v/>
      </c>
      <c r="U333" s="24"/>
      <c r="V333" s="30" t="str">
        <f t="shared" si="36"/>
        <v/>
      </c>
      <c r="W333" s="29" t="str">
        <f>IF(P333="","",((P333-K333)*'1. Data Input'!$C$13)/12)</f>
        <v/>
      </c>
    </row>
    <row r="334" spans="1:23" s="20" customFormat="1">
      <c r="A334" s="25" t="str">
        <f t="shared" si="37"/>
        <v/>
      </c>
      <c r="B334" s="25" t="str">
        <f t="shared" si="38"/>
        <v/>
      </c>
      <c r="C334" s="25" t="str">
        <f>IF(D334="","",'1. Data Input'!$C$5+('3. Monthly Balance Sheet'!B334-'1. Data Input'!$C$4))</f>
        <v/>
      </c>
      <c r="D334" s="97"/>
      <c r="E334" s="93"/>
      <c r="F334" s="22"/>
      <c r="G334" s="29" t="str">
        <f t="shared" si="39"/>
        <v/>
      </c>
      <c r="H334" s="94" t="str">
        <f>IF(B334="","",IFERROR(SUMPRODUCT((MONTH('4. Trading Tracker'!$F$8:$F$703)=A334)*(YEAR('4. Trading Tracker'!$F$8:$F$703)=B334)*('4. Trading Tracker'!$L$8:$L$703)),0))</f>
        <v/>
      </c>
      <c r="I334" s="99"/>
      <c r="J334" s="4"/>
      <c r="K334" s="93"/>
      <c r="L334" s="22"/>
      <c r="M334" s="22"/>
      <c r="N334" s="22"/>
      <c r="O334" s="22"/>
      <c r="P334" s="29" t="str">
        <f t="shared" si="35"/>
        <v/>
      </c>
      <c r="Q334" s="152" t="str">
        <f t="shared" si="40"/>
        <v/>
      </c>
      <c r="R334" s="24"/>
      <c r="S334" s="149" t="str">
        <f>IF(L334="","",L334-SUM($H$9:H334))</f>
        <v/>
      </c>
      <c r="T334" s="86" t="str">
        <f>IF(H334="","",S334/SUM($H$9:H334))</f>
        <v/>
      </c>
      <c r="U334" s="24"/>
      <c r="V334" s="30" t="str">
        <f t="shared" si="36"/>
        <v/>
      </c>
      <c r="W334" s="29" t="str">
        <f>IF(P334="","",((P334-K334)*'1. Data Input'!$C$13)/12)</f>
        <v/>
      </c>
    </row>
    <row r="335" spans="1:23" s="20" customFormat="1">
      <c r="A335" s="25" t="str">
        <f t="shared" si="37"/>
        <v/>
      </c>
      <c r="B335" s="25" t="str">
        <f t="shared" si="38"/>
        <v/>
      </c>
      <c r="C335" s="25" t="str">
        <f>IF(D335="","",'1. Data Input'!$C$5+('3. Monthly Balance Sheet'!B335-'1. Data Input'!$C$4))</f>
        <v/>
      </c>
      <c r="D335" s="97"/>
      <c r="E335" s="93"/>
      <c r="F335" s="22"/>
      <c r="G335" s="29" t="str">
        <f t="shared" si="39"/>
        <v/>
      </c>
      <c r="H335" s="94" t="str">
        <f>IF(B335="","",IFERROR(SUMPRODUCT((MONTH('4. Trading Tracker'!$F$8:$F$703)=A335)*(YEAR('4. Trading Tracker'!$F$8:$F$703)=B335)*('4. Trading Tracker'!$L$8:$L$703)),0))</f>
        <v/>
      </c>
      <c r="I335" s="99"/>
      <c r="J335" s="4"/>
      <c r="K335" s="93"/>
      <c r="L335" s="22"/>
      <c r="M335" s="22"/>
      <c r="N335" s="22"/>
      <c r="O335" s="22"/>
      <c r="P335" s="29" t="str">
        <f t="shared" si="35"/>
        <v/>
      </c>
      <c r="Q335" s="152" t="str">
        <f t="shared" si="40"/>
        <v/>
      </c>
      <c r="R335" s="24"/>
      <c r="S335" s="149" t="str">
        <f>IF(L335="","",L335-SUM($H$9:H335))</f>
        <v/>
      </c>
      <c r="T335" s="86" t="str">
        <f>IF(H335="","",S335/SUM($H$9:H335))</f>
        <v/>
      </c>
      <c r="U335" s="24"/>
      <c r="V335" s="30" t="str">
        <f t="shared" si="36"/>
        <v/>
      </c>
      <c r="W335" s="29" t="str">
        <f>IF(P335="","",((P335-K335)*'1. Data Input'!$C$13)/12)</f>
        <v/>
      </c>
    </row>
    <row r="336" spans="1:23" s="20" customFormat="1">
      <c r="A336" s="25" t="str">
        <f t="shared" si="37"/>
        <v/>
      </c>
      <c r="B336" s="25" t="str">
        <f t="shared" si="38"/>
        <v/>
      </c>
      <c r="C336" s="25" t="str">
        <f>IF(D336="","",'1. Data Input'!$C$5+('3. Monthly Balance Sheet'!B336-'1. Data Input'!$C$4))</f>
        <v/>
      </c>
      <c r="D336" s="97"/>
      <c r="E336" s="93"/>
      <c r="F336" s="22"/>
      <c r="G336" s="29" t="str">
        <f t="shared" si="39"/>
        <v/>
      </c>
      <c r="H336" s="94" t="str">
        <f>IF(B336="","",IFERROR(SUMPRODUCT((MONTH('4. Trading Tracker'!$F$8:$F$703)=A336)*(YEAR('4. Trading Tracker'!$F$8:$F$703)=B336)*('4. Trading Tracker'!$L$8:$L$703)),0))</f>
        <v/>
      </c>
      <c r="I336" s="99"/>
      <c r="J336" s="4"/>
      <c r="K336" s="93"/>
      <c r="L336" s="22"/>
      <c r="M336" s="22"/>
      <c r="N336" s="22"/>
      <c r="O336" s="22"/>
      <c r="P336" s="29" t="str">
        <f t="shared" si="35"/>
        <v/>
      </c>
      <c r="Q336" s="152" t="str">
        <f t="shared" si="40"/>
        <v/>
      </c>
      <c r="R336" s="24"/>
      <c r="S336" s="149" t="str">
        <f>IF(L336="","",L336-SUM($H$9:H336))</f>
        <v/>
      </c>
      <c r="T336" s="86" t="str">
        <f>IF(H336="","",S336/SUM($H$9:H336))</f>
        <v/>
      </c>
      <c r="U336" s="24"/>
      <c r="V336" s="30" t="str">
        <f t="shared" si="36"/>
        <v/>
      </c>
      <c r="W336" s="29" t="str">
        <f>IF(P336="","",((P336-K336)*'1. Data Input'!$C$13)/12)</f>
        <v/>
      </c>
    </row>
    <row r="337" spans="1:23" s="20" customFormat="1">
      <c r="A337" s="25" t="str">
        <f t="shared" si="37"/>
        <v/>
      </c>
      <c r="B337" s="25" t="str">
        <f t="shared" si="38"/>
        <v/>
      </c>
      <c r="C337" s="25" t="str">
        <f>IF(D337="","",'1. Data Input'!$C$5+('3. Monthly Balance Sheet'!B337-'1. Data Input'!$C$4))</f>
        <v/>
      </c>
      <c r="D337" s="97"/>
      <c r="E337" s="93"/>
      <c r="F337" s="22"/>
      <c r="G337" s="29" t="str">
        <f t="shared" si="39"/>
        <v/>
      </c>
      <c r="H337" s="94" t="str">
        <f>IF(B337="","",IFERROR(SUMPRODUCT((MONTH('4. Trading Tracker'!$F$8:$F$703)=A337)*(YEAR('4. Trading Tracker'!$F$8:$F$703)=B337)*('4. Trading Tracker'!$L$8:$L$703)),0))</f>
        <v/>
      </c>
      <c r="I337" s="99"/>
      <c r="J337" s="4"/>
      <c r="K337" s="93"/>
      <c r="L337" s="22"/>
      <c r="M337" s="22"/>
      <c r="N337" s="22"/>
      <c r="O337" s="22"/>
      <c r="P337" s="29" t="str">
        <f t="shared" si="35"/>
        <v/>
      </c>
      <c r="Q337" s="152" t="str">
        <f t="shared" si="40"/>
        <v/>
      </c>
      <c r="R337" s="24"/>
      <c r="S337" s="149" t="str">
        <f>IF(L337="","",L337-SUM($H$9:H337))</f>
        <v/>
      </c>
      <c r="T337" s="86" t="str">
        <f>IF(H337="","",S337/SUM($H$9:H337))</f>
        <v/>
      </c>
      <c r="U337" s="24"/>
      <c r="V337" s="30" t="str">
        <f t="shared" si="36"/>
        <v/>
      </c>
      <c r="W337" s="29" t="str">
        <f>IF(P337="","",((P337-K337)*'1. Data Input'!$C$13)/12)</f>
        <v/>
      </c>
    </row>
    <row r="338" spans="1:23" s="20" customFormat="1">
      <c r="A338" s="25" t="str">
        <f t="shared" si="37"/>
        <v/>
      </c>
      <c r="B338" s="25" t="str">
        <f t="shared" si="38"/>
        <v/>
      </c>
      <c r="C338" s="25" t="str">
        <f>IF(D338="","",'1. Data Input'!$C$5+('3. Monthly Balance Sheet'!B338-'1. Data Input'!$C$4))</f>
        <v/>
      </c>
      <c r="D338" s="97"/>
      <c r="E338" s="93"/>
      <c r="F338" s="22"/>
      <c r="G338" s="29" t="str">
        <f t="shared" si="39"/>
        <v/>
      </c>
      <c r="H338" s="94" t="str">
        <f>IF(B338="","",IFERROR(SUMPRODUCT((MONTH('4. Trading Tracker'!$F$8:$F$703)=A338)*(YEAR('4. Trading Tracker'!$F$8:$F$703)=B338)*('4. Trading Tracker'!$L$8:$L$703)),0))</f>
        <v/>
      </c>
      <c r="I338" s="99"/>
      <c r="J338" s="4"/>
      <c r="K338" s="93"/>
      <c r="L338" s="22"/>
      <c r="M338" s="22"/>
      <c r="N338" s="22"/>
      <c r="O338" s="22"/>
      <c r="P338" s="29" t="str">
        <f t="shared" si="35"/>
        <v/>
      </c>
      <c r="Q338" s="152" t="str">
        <f t="shared" si="40"/>
        <v/>
      </c>
      <c r="R338" s="24"/>
      <c r="S338" s="149" t="str">
        <f>IF(L338="","",L338-SUM($H$9:H338))</f>
        <v/>
      </c>
      <c r="T338" s="86" t="str">
        <f>IF(H338="","",S338/SUM($H$9:H338))</f>
        <v/>
      </c>
      <c r="U338" s="24"/>
      <c r="V338" s="30" t="str">
        <f t="shared" si="36"/>
        <v/>
      </c>
      <c r="W338" s="29" t="str">
        <f>IF(P338="","",((P338-K338)*'1. Data Input'!$C$13)/12)</f>
        <v/>
      </c>
    </row>
    <row r="339" spans="1:23" s="20" customFormat="1">
      <c r="A339" s="25" t="str">
        <f t="shared" si="37"/>
        <v/>
      </c>
      <c r="B339" s="25" t="str">
        <f t="shared" si="38"/>
        <v/>
      </c>
      <c r="C339" s="25" t="str">
        <f>IF(D339="","",'1. Data Input'!$C$5+('3. Monthly Balance Sheet'!B339-'1. Data Input'!$C$4))</f>
        <v/>
      </c>
      <c r="D339" s="97"/>
      <c r="E339" s="93"/>
      <c r="F339" s="22"/>
      <c r="G339" s="29" t="str">
        <f t="shared" si="39"/>
        <v/>
      </c>
      <c r="H339" s="94" t="str">
        <f>IF(B339="","",IFERROR(SUMPRODUCT((MONTH('4. Trading Tracker'!$F$8:$F$703)=A339)*(YEAR('4. Trading Tracker'!$F$8:$F$703)=B339)*('4. Trading Tracker'!$L$8:$L$703)),0))</f>
        <v/>
      </c>
      <c r="I339" s="99"/>
      <c r="J339" s="4"/>
      <c r="K339" s="93"/>
      <c r="L339" s="22"/>
      <c r="M339" s="22"/>
      <c r="N339" s="22"/>
      <c r="O339" s="22"/>
      <c r="P339" s="29" t="str">
        <f t="shared" si="35"/>
        <v/>
      </c>
      <c r="Q339" s="152" t="str">
        <f t="shared" si="40"/>
        <v/>
      </c>
      <c r="R339" s="24"/>
      <c r="S339" s="149" t="str">
        <f>IF(L339="","",L339-SUM($H$9:H339))</f>
        <v/>
      </c>
      <c r="T339" s="86" t="str">
        <f>IF(H339="","",S339/SUM($H$9:H339))</f>
        <v/>
      </c>
      <c r="U339" s="24"/>
      <c r="V339" s="30" t="str">
        <f t="shared" si="36"/>
        <v/>
      </c>
      <c r="W339" s="29" t="str">
        <f>IF(P339="","",((P339-K339)*'1. Data Input'!$C$13)/12)</f>
        <v/>
      </c>
    </row>
    <row r="340" spans="1:23" s="20" customFormat="1">
      <c r="A340" s="25" t="str">
        <f t="shared" si="37"/>
        <v/>
      </c>
      <c r="B340" s="25" t="str">
        <f t="shared" si="38"/>
        <v/>
      </c>
      <c r="C340" s="25" t="str">
        <f>IF(D340="","",'1. Data Input'!$C$5+('3. Monthly Balance Sheet'!B340-'1. Data Input'!$C$4))</f>
        <v/>
      </c>
      <c r="D340" s="97"/>
      <c r="E340" s="93"/>
      <c r="F340" s="22"/>
      <c r="G340" s="29" t="str">
        <f t="shared" si="39"/>
        <v/>
      </c>
      <c r="H340" s="94" t="str">
        <f>IF(B340="","",IFERROR(SUMPRODUCT((MONTH('4. Trading Tracker'!$F$8:$F$703)=A340)*(YEAR('4. Trading Tracker'!$F$8:$F$703)=B340)*('4. Trading Tracker'!$L$8:$L$703)),0))</f>
        <v/>
      </c>
      <c r="I340" s="99"/>
      <c r="J340" s="4"/>
      <c r="K340" s="93"/>
      <c r="L340" s="22"/>
      <c r="M340" s="22"/>
      <c r="N340" s="22"/>
      <c r="O340" s="22"/>
      <c r="P340" s="29" t="str">
        <f t="shared" si="35"/>
        <v/>
      </c>
      <c r="Q340" s="152" t="str">
        <f t="shared" si="40"/>
        <v/>
      </c>
      <c r="R340" s="24"/>
      <c r="S340" s="149" t="str">
        <f>IF(L340="","",L340-SUM($H$9:H340))</f>
        <v/>
      </c>
      <c r="T340" s="86" t="str">
        <f>IF(H340="","",S340/SUM($H$9:H340))</f>
        <v/>
      </c>
      <c r="U340" s="24"/>
      <c r="V340" s="30" t="str">
        <f t="shared" si="36"/>
        <v/>
      </c>
      <c r="W340" s="29" t="str">
        <f>IF(P340="","",((P340-K340)*'1. Data Input'!$C$13)/12)</f>
        <v/>
      </c>
    </row>
    <row r="341" spans="1:23" s="20" customFormat="1">
      <c r="A341" s="25" t="str">
        <f t="shared" si="37"/>
        <v/>
      </c>
      <c r="B341" s="25" t="str">
        <f t="shared" si="38"/>
        <v/>
      </c>
      <c r="C341" s="25" t="str">
        <f>IF(D341="","",'1. Data Input'!$C$5+('3. Monthly Balance Sheet'!B341-'1. Data Input'!$C$4))</f>
        <v/>
      </c>
      <c r="D341" s="97"/>
      <c r="E341" s="93"/>
      <c r="F341" s="22"/>
      <c r="G341" s="29" t="str">
        <f t="shared" si="39"/>
        <v/>
      </c>
      <c r="H341" s="94" t="str">
        <f>IF(B341="","",IFERROR(SUMPRODUCT((MONTH('4. Trading Tracker'!$F$8:$F$703)=A341)*(YEAR('4. Trading Tracker'!$F$8:$F$703)=B341)*('4. Trading Tracker'!$L$8:$L$703)),0))</f>
        <v/>
      </c>
      <c r="I341" s="99"/>
      <c r="J341" s="4"/>
      <c r="K341" s="93"/>
      <c r="L341" s="22"/>
      <c r="M341" s="22"/>
      <c r="N341" s="22"/>
      <c r="O341" s="22"/>
      <c r="P341" s="29" t="str">
        <f t="shared" si="35"/>
        <v/>
      </c>
      <c r="Q341" s="152" t="str">
        <f t="shared" si="40"/>
        <v/>
      </c>
      <c r="R341" s="24"/>
      <c r="S341" s="149" t="str">
        <f>IF(L341="","",L341-SUM($H$9:H341))</f>
        <v/>
      </c>
      <c r="T341" s="86" t="str">
        <f>IF(H341="","",S341/SUM($H$9:H341))</f>
        <v/>
      </c>
      <c r="U341" s="24"/>
      <c r="V341" s="30" t="str">
        <f t="shared" si="36"/>
        <v/>
      </c>
      <c r="W341" s="29" t="str">
        <f>IF(P341="","",((P341-K341)*'1. Data Input'!$C$13)/12)</f>
        <v/>
      </c>
    </row>
    <row r="342" spans="1:23" s="20" customFormat="1">
      <c r="A342" s="25" t="str">
        <f t="shared" si="37"/>
        <v/>
      </c>
      <c r="B342" s="25" t="str">
        <f t="shared" si="38"/>
        <v/>
      </c>
      <c r="C342" s="25" t="str">
        <f>IF(D342="","",'1. Data Input'!$C$5+('3. Monthly Balance Sheet'!B342-'1. Data Input'!$C$4))</f>
        <v/>
      </c>
      <c r="D342" s="97"/>
      <c r="E342" s="93"/>
      <c r="F342" s="22"/>
      <c r="G342" s="29" t="str">
        <f t="shared" si="39"/>
        <v/>
      </c>
      <c r="H342" s="94" t="str">
        <f>IF(B342="","",IFERROR(SUMPRODUCT((MONTH('4. Trading Tracker'!$F$8:$F$703)=A342)*(YEAR('4. Trading Tracker'!$F$8:$F$703)=B342)*('4. Trading Tracker'!$L$8:$L$703)),0))</f>
        <v/>
      </c>
      <c r="I342" s="99"/>
      <c r="J342" s="4"/>
      <c r="K342" s="93"/>
      <c r="L342" s="22"/>
      <c r="M342" s="22"/>
      <c r="N342" s="22"/>
      <c r="O342" s="22"/>
      <c r="P342" s="29" t="str">
        <f t="shared" si="35"/>
        <v/>
      </c>
      <c r="Q342" s="152" t="str">
        <f t="shared" si="40"/>
        <v/>
      </c>
      <c r="R342" s="24"/>
      <c r="S342" s="149" t="str">
        <f>IF(L342="","",L342-SUM($H$9:H342))</f>
        <v/>
      </c>
      <c r="T342" s="86" t="str">
        <f>IF(H342="","",S342/SUM($H$9:H342))</f>
        <v/>
      </c>
      <c r="U342" s="24"/>
      <c r="V342" s="30" t="str">
        <f t="shared" si="36"/>
        <v/>
      </c>
      <c r="W342" s="29" t="str">
        <f>IF(P342="","",((P342-K342)*'1. Data Input'!$C$13)/12)</f>
        <v/>
      </c>
    </row>
    <row r="343" spans="1:23" s="20" customFormat="1">
      <c r="A343" s="25" t="str">
        <f t="shared" si="37"/>
        <v/>
      </c>
      <c r="B343" s="25" t="str">
        <f t="shared" si="38"/>
        <v/>
      </c>
      <c r="C343" s="25" t="str">
        <f>IF(D343="","",'1. Data Input'!$C$5+('3. Monthly Balance Sheet'!B343-'1. Data Input'!$C$4))</f>
        <v/>
      </c>
      <c r="D343" s="97"/>
      <c r="E343" s="93"/>
      <c r="F343" s="22"/>
      <c r="G343" s="29" t="str">
        <f t="shared" si="39"/>
        <v/>
      </c>
      <c r="H343" s="94" t="str">
        <f>IF(B343="","",IFERROR(SUMPRODUCT((MONTH('4. Trading Tracker'!$F$8:$F$703)=A343)*(YEAR('4. Trading Tracker'!$F$8:$F$703)=B343)*('4. Trading Tracker'!$L$8:$L$703)),0))</f>
        <v/>
      </c>
      <c r="I343" s="99"/>
      <c r="J343" s="4"/>
      <c r="K343" s="93"/>
      <c r="L343" s="22"/>
      <c r="M343" s="22"/>
      <c r="N343" s="22"/>
      <c r="O343" s="22"/>
      <c r="P343" s="29" t="str">
        <f t="shared" si="35"/>
        <v/>
      </c>
      <c r="Q343" s="152" t="str">
        <f t="shared" si="40"/>
        <v/>
      </c>
      <c r="R343" s="24"/>
      <c r="S343" s="149" t="str">
        <f>IF(L343="","",L343-SUM($H$9:H343))</f>
        <v/>
      </c>
      <c r="T343" s="86" t="str">
        <f>IF(H343="","",S343/SUM($H$9:H343))</f>
        <v/>
      </c>
      <c r="U343" s="24"/>
      <c r="V343" s="30" t="str">
        <f t="shared" si="36"/>
        <v/>
      </c>
      <c r="W343" s="29" t="str">
        <f>IF(P343="","",((P343-K343)*'1. Data Input'!$C$13)/12)</f>
        <v/>
      </c>
    </row>
    <row r="344" spans="1:23" s="20" customFormat="1">
      <c r="A344" s="25" t="str">
        <f t="shared" si="37"/>
        <v/>
      </c>
      <c r="B344" s="25" t="str">
        <f t="shared" si="38"/>
        <v/>
      </c>
      <c r="C344" s="25" t="str">
        <f>IF(D344="","",'1. Data Input'!$C$5+('3. Monthly Balance Sheet'!B344-'1. Data Input'!$C$4))</f>
        <v/>
      </c>
      <c r="D344" s="97"/>
      <c r="E344" s="93"/>
      <c r="F344" s="22"/>
      <c r="G344" s="29" t="str">
        <f t="shared" si="39"/>
        <v/>
      </c>
      <c r="H344" s="94" t="str">
        <f>IF(B344="","",IFERROR(SUMPRODUCT((MONTH('4. Trading Tracker'!$F$8:$F$703)=A344)*(YEAR('4. Trading Tracker'!$F$8:$F$703)=B344)*('4. Trading Tracker'!$L$8:$L$703)),0))</f>
        <v/>
      </c>
      <c r="I344" s="99"/>
      <c r="J344" s="4"/>
      <c r="K344" s="93"/>
      <c r="L344" s="22"/>
      <c r="M344" s="22"/>
      <c r="N344" s="22"/>
      <c r="O344" s="22"/>
      <c r="P344" s="29" t="str">
        <f t="shared" si="35"/>
        <v/>
      </c>
      <c r="Q344" s="152" t="str">
        <f t="shared" si="40"/>
        <v/>
      </c>
      <c r="R344" s="24"/>
      <c r="S344" s="149" t="str">
        <f>IF(L344="","",L344-SUM($H$9:H344))</f>
        <v/>
      </c>
      <c r="T344" s="86" t="str">
        <f>IF(H344="","",S344/SUM($H$9:H344))</f>
        <v/>
      </c>
      <c r="U344" s="24"/>
      <c r="V344" s="30" t="str">
        <f t="shared" si="36"/>
        <v/>
      </c>
      <c r="W344" s="29" t="str">
        <f>IF(P344="","",((P344-K344)*'1. Data Input'!$C$13)/12)</f>
        <v/>
      </c>
    </row>
    <row r="345" spans="1:23" s="20" customFormat="1">
      <c r="A345" s="25" t="str">
        <f t="shared" si="37"/>
        <v/>
      </c>
      <c r="B345" s="25" t="str">
        <f t="shared" si="38"/>
        <v/>
      </c>
      <c r="C345" s="25" t="str">
        <f>IF(D345="","",'1. Data Input'!$C$5+('3. Monthly Balance Sheet'!B345-'1. Data Input'!$C$4))</f>
        <v/>
      </c>
      <c r="D345" s="97"/>
      <c r="E345" s="93"/>
      <c r="F345" s="22"/>
      <c r="G345" s="29" t="str">
        <f t="shared" si="39"/>
        <v/>
      </c>
      <c r="H345" s="94" t="str">
        <f>IF(B345="","",IFERROR(SUMPRODUCT((MONTH('4. Trading Tracker'!$F$8:$F$703)=A345)*(YEAR('4. Trading Tracker'!$F$8:$F$703)=B345)*('4. Trading Tracker'!$L$8:$L$703)),0))</f>
        <v/>
      </c>
      <c r="I345" s="99"/>
      <c r="J345" s="4"/>
      <c r="K345" s="93"/>
      <c r="L345" s="22"/>
      <c r="M345" s="22"/>
      <c r="N345" s="22"/>
      <c r="O345" s="22"/>
      <c r="P345" s="29" t="str">
        <f t="shared" si="35"/>
        <v/>
      </c>
      <c r="Q345" s="152" t="str">
        <f t="shared" si="40"/>
        <v/>
      </c>
      <c r="R345" s="24"/>
      <c r="S345" s="149" t="str">
        <f>IF(L345="","",L345-SUM($H$9:H345))</f>
        <v/>
      </c>
      <c r="T345" s="86" t="str">
        <f>IF(H345="","",S345/SUM($H$9:H345))</f>
        <v/>
      </c>
      <c r="U345" s="24"/>
      <c r="V345" s="30" t="str">
        <f t="shared" si="36"/>
        <v/>
      </c>
      <c r="W345" s="29" t="str">
        <f>IF(P345="","",((P345-K345)*'1. Data Input'!$C$13)/12)</f>
        <v/>
      </c>
    </row>
    <row r="346" spans="1:23" s="20" customFormat="1">
      <c r="A346" s="25" t="str">
        <f t="shared" si="37"/>
        <v/>
      </c>
      <c r="B346" s="25" t="str">
        <f t="shared" si="38"/>
        <v/>
      </c>
      <c r="C346" s="25" t="str">
        <f>IF(D346="","",'1. Data Input'!$C$5+('3. Monthly Balance Sheet'!B346-'1. Data Input'!$C$4))</f>
        <v/>
      </c>
      <c r="D346" s="97"/>
      <c r="E346" s="93"/>
      <c r="F346" s="22"/>
      <c r="G346" s="29" t="str">
        <f t="shared" si="39"/>
        <v/>
      </c>
      <c r="H346" s="94" t="str">
        <f>IF(B346="","",IFERROR(SUMPRODUCT((MONTH('4. Trading Tracker'!$F$8:$F$703)=A346)*(YEAR('4. Trading Tracker'!$F$8:$F$703)=B346)*('4. Trading Tracker'!$L$8:$L$703)),0))</f>
        <v/>
      </c>
      <c r="I346" s="99"/>
      <c r="J346" s="4"/>
      <c r="K346" s="93"/>
      <c r="L346" s="22"/>
      <c r="M346" s="22"/>
      <c r="N346" s="22"/>
      <c r="O346" s="22"/>
      <c r="P346" s="29" t="str">
        <f t="shared" si="35"/>
        <v/>
      </c>
      <c r="Q346" s="152" t="str">
        <f t="shared" si="40"/>
        <v/>
      </c>
      <c r="R346" s="24"/>
      <c r="S346" s="149" t="str">
        <f>IF(L346="","",L346-SUM($H$9:H346))</f>
        <v/>
      </c>
      <c r="T346" s="86" t="str">
        <f>IF(H346="","",S346/SUM($H$9:H346))</f>
        <v/>
      </c>
      <c r="U346" s="24"/>
      <c r="V346" s="30" t="str">
        <f t="shared" si="36"/>
        <v/>
      </c>
      <c r="W346" s="29" t="str">
        <f>IF(P346="","",((P346-K346)*'1. Data Input'!$C$13)/12)</f>
        <v/>
      </c>
    </row>
    <row r="347" spans="1:23" s="20" customFormat="1">
      <c r="A347" s="25" t="str">
        <f t="shared" si="37"/>
        <v/>
      </c>
      <c r="B347" s="25" t="str">
        <f t="shared" si="38"/>
        <v/>
      </c>
      <c r="C347" s="25" t="str">
        <f>IF(D347="","",'1. Data Input'!$C$5+('3. Monthly Balance Sheet'!B347-'1. Data Input'!$C$4))</f>
        <v/>
      </c>
      <c r="D347" s="97"/>
      <c r="E347" s="93"/>
      <c r="F347" s="22"/>
      <c r="G347" s="29" t="str">
        <f t="shared" si="39"/>
        <v/>
      </c>
      <c r="H347" s="94" t="str">
        <f>IF(B347="","",IFERROR(SUMPRODUCT((MONTH('4. Trading Tracker'!$F$8:$F$703)=A347)*(YEAR('4. Trading Tracker'!$F$8:$F$703)=B347)*('4. Trading Tracker'!$L$8:$L$703)),0))</f>
        <v/>
      </c>
      <c r="I347" s="99"/>
      <c r="J347" s="4"/>
      <c r="K347" s="93"/>
      <c r="L347" s="22"/>
      <c r="M347" s="22"/>
      <c r="N347" s="22"/>
      <c r="O347" s="22"/>
      <c r="P347" s="29" t="str">
        <f t="shared" si="35"/>
        <v/>
      </c>
      <c r="Q347" s="152" t="str">
        <f t="shared" si="40"/>
        <v/>
      </c>
      <c r="R347" s="24"/>
      <c r="S347" s="149" t="str">
        <f>IF(L347="","",L347-SUM($H$9:H347))</f>
        <v/>
      </c>
      <c r="T347" s="86" t="str">
        <f>IF(H347="","",S347/SUM($H$9:H347))</f>
        <v/>
      </c>
      <c r="U347" s="24"/>
      <c r="V347" s="30" t="str">
        <f t="shared" si="36"/>
        <v/>
      </c>
      <c r="W347" s="29" t="str">
        <f>IF(P347="","",((P347-K347)*'1. Data Input'!$C$13)/12)</f>
        <v/>
      </c>
    </row>
    <row r="348" spans="1:23" s="20" customFormat="1">
      <c r="A348" s="25" t="str">
        <f t="shared" si="37"/>
        <v/>
      </c>
      <c r="B348" s="25" t="str">
        <f t="shared" si="38"/>
        <v/>
      </c>
      <c r="C348" s="25" t="str">
        <f>IF(D348="","",'1. Data Input'!$C$5+('3. Monthly Balance Sheet'!B348-'1. Data Input'!$C$4))</f>
        <v/>
      </c>
      <c r="D348" s="97"/>
      <c r="E348" s="93"/>
      <c r="F348" s="22"/>
      <c r="G348" s="29" t="str">
        <f t="shared" si="39"/>
        <v/>
      </c>
      <c r="H348" s="94" t="str">
        <f>IF(B348="","",IFERROR(SUMPRODUCT((MONTH('4. Trading Tracker'!$F$8:$F$703)=A348)*(YEAR('4. Trading Tracker'!$F$8:$F$703)=B348)*('4. Trading Tracker'!$L$8:$L$703)),0))</f>
        <v/>
      </c>
      <c r="I348" s="99"/>
      <c r="J348" s="4"/>
      <c r="K348" s="93"/>
      <c r="L348" s="22"/>
      <c r="M348" s="22"/>
      <c r="N348" s="22"/>
      <c r="O348" s="22"/>
      <c r="P348" s="29" t="str">
        <f t="shared" si="35"/>
        <v/>
      </c>
      <c r="Q348" s="152" t="str">
        <f t="shared" si="40"/>
        <v/>
      </c>
      <c r="R348" s="24"/>
      <c r="S348" s="149" t="str">
        <f>IF(L348="","",L348-SUM($H$9:H348))</f>
        <v/>
      </c>
      <c r="T348" s="86" t="str">
        <f>IF(H348="","",S348/SUM($H$9:H348))</f>
        <v/>
      </c>
      <c r="U348" s="24"/>
      <c r="V348" s="30" t="str">
        <f t="shared" si="36"/>
        <v/>
      </c>
      <c r="W348" s="29" t="str">
        <f>IF(P348="","",((P348-K348)*'1. Data Input'!$C$13)/12)</f>
        <v/>
      </c>
    </row>
    <row r="349" spans="1:23" s="20" customFormat="1">
      <c r="A349" s="25" t="str">
        <f t="shared" si="37"/>
        <v/>
      </c>
      <c r="B349" s="25" t="str">
        <f t="shared" si="38"/>
        <v/>
      </c>
      <c r="C349" s="25" t="str">
        <f>IF(D349="","",'1. Data Input'!$C$5+('3. Monthly Balance Sheet'!B349-'1. Data Input'!$C$4))</f>
        <v/>
      </c>
      <c r="D349" s="97"/>
      <c r="E349" s="93"/>
      <c r="F349" s="22"/>
      <c r="G349" s="29" t="str">
        <f t="shared" si="39"/>
        <v/>
      </c>
      <c r="H349" s="94" t="str">
        <f>IF(B349="","",IFERROR(SUMPRODUCT((MONTH('4. Trading Tracker'!$F$8:$F$703)=A349)*(YEAR('4. Trading Tracker'!$F$8:$F$703)=B349)*('4. Trading Tracker'!$L$8:$L$703)),0))</f>
        <v/>
      </c>
      <c r="I349" s="99"/>
      <c r="J349" s="4"/>
      <c r="K349" s="93"/>
      <c r="L349" s="22"/>
      <c r="M349" s="22"/>
      <c r="N349" s="22"/>
      <c r="O349" s="22"/>
      <c r="P349" s="29" t="str">
        <f t="shared" si="35"/>
        <v/>
      </c>
      <c r="Q349" s="152" t="str">
        <f t="shared" si="40"/>
        <v/>
      </c>
      <c r="R349" s="24"/>
      <c r="S349" s="149" t="str">
        <f>IF(L349="","",L349-SUM($H$9:H349))</f>
        <v/>
      </c>
      <c r="T349" s="86" t="str">
        <f>IF(H349="","",S349/SUM($H$9:H349))</f>
        <v/>
      </c>
      <c r="U349" s="24"/>
      <c r="V349" s="30" t="str">
        <f t="shared" si="36"/>
        <v/>
      </c>
      <c r="W349" s="29" t="str">
        <f>IF(P349="","",((P349-K349)*'1. Data Input'!$C$13)/12)</f>
        <v/>
      </c>
    </row>
    <row r="350" spans="1:23" s="20" customFormat="1">
      <c r="A350" s="25" t="str">
        <f t="shared" si="37"/>
        <v/>
      </c>
      <c r="B350" s="25" t="str">
        <f t="shared" si="38"/>
        <v/>
      </c>
      <c r="C350" s="25" t="str">
        <f>IF(D350="","",'1. Data Input'!$C$5+('3. Monthly Balance Sheet'!B350-'1. Data Input'!$C$4))</f>
        <v/>
      </c>
      <c r="D350" s="97"/>
      <c r="E350" s="93"/>
      <c r="F350" s="22"/>
      <c r="G350" s="29" t="str">
        <f t="shared" si="39"/>
        <v/>
      </c>
      <c r="H350" s="94" t="str">
        <f>IF(B350="","",IFERROR(SUMPRODUCT((MONTH('4. Trading Tracker'!$F$8:$F$703)=A350)*(YEAR('4. Trading Tracker'!$F$8:$F$703)=B350)*('4. Trading Tracker'!$L$8:$L$703)),0))</f>
        <v/>
      </c>
      <c r="I350" s="99"/>
      <c r="J350" s="4"/>
      <c r="K350" s="93"/>
      <c r="L350" s="22"/>
      <c r="M350" s="22"/>
      <c r="N350" s="22"/>
      <c r="O350" s="22"/>
      <c r="P350" s="29" t="str">
        <f t="shared" si="35"/>
        <v/>
      </c>
      <c r="Q350" s="152" t="str">
        <f t="shared" si="40"/>
        <v/>
      </c>
      <c r="R350" s="24"/>
      <c r="S350" s="149" t="str">
        <f>IF(L350="","",L350-SUM($H$9:H350))</f>
        <v/>
      </c>
      <c r="T350" s="86" t="str">
        <f>IF(H350="","",S350/SUM($H$9:H350))</f>
        <v/>
      </c>
      <c r="U350" s="24"/>
      <c r="V350" s="30" t="str">
        <f t="shared" si="36"/>
        <v/>
      </c>
      <c r="W350" s="29" t="str">
        <f>IF(P350="","",((P350-K350)*'1. Data Input'!$C$13)/12)</f>
        <v/>
      </c>
    </row>
    <row r="351" spans="1:23" s="20" customFormat="1">
      <c r="A351" s="25" t="str">
        <f t="shared" si="37"/>
        <v/>
      </c>
      <c r="B351" s="25" t="str">
        <f t="shared" si="38"/>
        <v/>
      </c>
      <c r="C351" s="25" t="str">
        <f>IF(D351="","",'1. Data Input'!$C$5+('3. Monthly Balance Sheet'!B351-'1. Data Input'!$C$4))</f>
        <v/>
      </c>
      <c r="D351" s="97"/>
      <c r="E351" s="93"/>
      <c r="F351" s="22"/>
      <c r="G351" s="29" t="str">
        <f t="shared" si="39"/>
        <v/>
      </c>
      <c r="H351" s="94" t="str">
        <f>IF(B351="","",IFERROR(SUMPRODUCT((MONTH('4. Trading Tracker'!$F$8:$F$703)=A351)*(YEAR('4. Trading Tracker'!$F$8:$F$703)=B351)*('4. Trading Tracker'!$L$8:$L$703)),0))</f>
        <v/>
      </c>
      <c r="I351" s="99"/>
      <c r="J351" s="4"/>
      <c r="K351" s="93"/>
      <c r="L351" s="22"/>
      <c r="M351" s="22"/>
      <c r="N351" s="22"/>
      <c r="O351" s="22"/>
      <c r="P351" s="29" t="str">
        <f t="shared" si="35"/>
        <v/>
      </c>
      <c r="Q351" s="152" t="str">
        <f t="shared" si="40"/>
        <v/>
      </c>
      <c r="R351" s="24"/>
      <c r="S351" s="149" t="str">
        <f>IF(L351="","",L351-SUM($H$9:H351))</f>
        <v/>
      </c>
      <c r="T351" s="86" t="str">
        <f>IF(H351="","",S351/SUM($H$9:H351))</f>
        <v/>
      </c>
      <c r="U351" s="24"/>
      <c r="V351" s="30" t="str">
        <f t="shared" si="36"/>
        <v/>
      </c>
      <c r="W351" s="29" t="str">
        <f>IF(P351="","",((P351-K351)*'1. Data Input'!$C$13)/12)</f>
        <v/>
      </c>
    </row>
    <row r="352" spans="1:23" s="20" customFormat="1">
      <c r="A352" s="25" t="str">
        <f t="shared" si="37"/>
        <v/>
      </c>
      <c r="B352" s="25" t="str">
        <f t="shared" si="38"/>
        <v/>
      </c>
      <c r="C352" s="25" t="str">
        <f>IF(D352="","",'1. Data Input'!$C$5+('3. Monthly Balance Sheet'!B352-'1. Data Input'!$C$4))</f>
        <v/>
      </c>
      <c r="D352" s="97"/>
      <c r="E352" s="93"/>
      <c r="F352" s="22"/>
      <c r="G352" s="29" t="str">
        <f t="shared" si="39"/>
        <v/>
      </c>
      <c r="H352" s="94" t="str">
        <f>IF(B352="","",IFERROR(SUMPRODUCT((MONTH('4. Trading Tracker'!$F$8:$F$703)=A352)*(YEAR('4. Trading Tracker'!$F$8:$F$703)=B352)*('4. Trading Tracker'!$L$8:$L$703)),0))</f>
        <v/>
      </c>
      <c r="I352" s="99"/>
      <c r="J352" s="4"/>
      <c r="K352" s="93"/>
      <c r="L352" s="22"/>
      <c r="M352" s="22"/>
      <c r="N352" s="22"/>
      <c r="O352" s="22"/>
      <c r="P352" s="29" t="str">
        <f t="shared" si="35"/>
        <v/>
      </c>
      <c r="Q352" s="152" t="str">
        <f t="shared" si="40"/>
        <v/>
      </c>
      <c r="R352" s="24"/>
      <c r="S352" s="149" t="str">
        <f>IF(L352="","",L352-SUM($H$9:H352))</f>
        <v/>
      </c>
      <c r="T352" s="86" t="str">
        <f>IF(H352="","",S352/SUM($H$9:H352))</f>
        <v/>
      </c>
      <c r="U352" s="24"/>
      <c r="V352" s="30" t="str">
        <f t="shared" si="36"/>
        <v/>
      </c>
      <c r="W352" s="29" t="str">
        <f>IF(P352="","",((P352-K352)*'1. Data Input'!$C$13)/12)</f>
        <v/>
      </c>
    </row>
    <row r="353" spans="1:23" s="20" customFormat="1">
      <c r="A353" s="25" t="str">
        <f t="shared" si="37"/>
        <v/>
      </c>
      <c r="B353" s="25" t="str">
        <f t="shared" si="38"/>
        <v/>
      </c>
      <c r="C353" s="25" t="str">
        <f>IF(D353="","",'1. Data Input'!$C$5+('3. Monthly Balance Sheet'!B353-'1. Data Input'!$C$4))</f>
        <v/>
      </c>
      <c r="D353" s="97"/>
      <c r="E353" s="93"/>
      <c r="F353" s="22"/>
      <c r="G353" s="29" t="str">
        <f t="shared" si="39"/>
        <v/>
      </c>
      <c r="H353" s="94" t="str">
        <f>IF(B353="","",IFERROR(SUMPRODUCT((MONTH('4. Trading Tracker'!$F$8:$F$703)=A353)*(YEAR('4. Trading Tracker'!$F$8:$F$703)=B353)*('4. Trading Tracker'!$L$8:$L$703)),0))</f>
        <v/>
      </c>
      <c r="I353" s="99"/>
      <c r="J353" s="4"/>
      <c r="K353" s="93"/>
      <c r="L353" s="22"/>
      <c r="M353" s="22"/>
      <c r="N353" s="22"/>
      <c r="O353" s="22"/>
      <c r="P353" s="29" t="str">
        <f t="shared" si="35"/>
        <v/>
      </c>
      <c r="Q353" s="152" t="str">
        <f t="shared" si="40"/>
        <v/>
      </c>
      <c r="R353" s="24"/>
      <c r="S353" s="149" t="str">
        <f>IF(L353="","",L353-SUM($H$9:H353))</f>
        <v/>
      </c>
      <c r="T353" s="86" t="str">
        <f>IF(H353="","",S353/SUM($H$9:H353))</f>
        <v/>
      </c>
      <c r="U353" s="24"/>
      <c r="V353" s="30" t="str">
        <f t="shared" si="36"/>
        <v/>
      </c>
      <c r="W353" s="29" t="str">
        <f>IF(P353="","",((P353-K353)*'1. Data Input'!$C$13)/12)</f>
        <v/>
      </c>
    </row>
    <row r="354" spans="1:23" s="20" customFormat="1">
      <c r="A354" s="25" t="str">
        <f t="shared" si="37"/>
        <v/>
      </c>
      <c r="B354" s="25" t="str">
        <f t="shared" si="38"/>
        <v/>
      </c>
      <c r="C354" s="25" t="str">
        <f>IF(D354="","",'1. Data Input'!$C$5+('3. Monthly Balance Sheet'!B354-'1. Data Input'!$C$4))</f>
        <v/>
      </c>
      <c r="D354" s="97"/>
      <c r="E354" s="93"/>
      <c r="F354" s="22"/>
      <c r="G354" s="29" t="str">
        <f t="shared" si="39"/>
        <v/>
      </c>
      <c r="H354" s="94" t="str">
        <f>IF(B354="","",IFERROR(SUMPRODUCT((MONTH('4. Trading Tracker'!$F$8:$F$703)=A354)*(YEAR('4. Trading Tracker'!$F$8:$F$703)=B354)*('4. Trading Tracker'!$L$8:$L$703)),0))</f>
        <v/>
      </c>
      <c r="I354" s="99"/>
      <c r="J354" s="4"/>
      <c r="K354" s="93"/>
      <c r="L354" s="22"/>
      <c r="M354" s="22"/>
      <c r="N354" s="22"/>
      <c r="O354" s="22"/>
      <c r="P354" s="29" t="str">
        <f t="shared" si="35"/>
        <v/>
      </c>
      <c r="Q354" s="152" t="str">
        <f t="shared" si="40"/>
        <v/>
      </c>
      <c r="R354" s="24"/>
      <c r="S354" s="149" t="str">
        <f>IF(L354="","",L354-SUM($H$9:H354))</f>
        <v/>
      </c>
      <c r="T354" s="86" t="str">
        <f>IF(H354="","",S354/SUM($H$9:H354))</f>
        <v/>
      </c>
      <c r="U354" s="24"/>
      <c r="V354" s="30" t="str">
        <f t="shared" si="36"/>
        <v/>
      </c>
      <c r="W354" s="29" t="str">
        <f>IF(P354="","",((P354-K354)*'1. Data Input'!$C$13)/12)</f>
        <v/>
      </c>
    </row>
    <row r="355" spans="1:23" s="20" customFormat="1">
      <c r="A355" s="25" t="str">
        <f t="shared" si="37"/>
        <v/>
      </c>
      <c r="B355" s="25" t="str">
        <f t="shared" si="38"/>
        <v/>
      </c>
      <c r="C355" s="25" t="str">
        <f>IF(D355="","",'1. Data Input'!$C$5+('3. Monthly Balance Sheet'!B355-'1. Data Input'!$C$4))</f>
        <v/>
      </c>
      <c r="D355" s="97"/>
      <c r="E355" s="93"/>
      <c r="F355" s="22"/>
      <c r="G355" s="29" t="str">
        <f t="shared" si="39"/>
        <v/>
      </c>
      <c r="H355" s="94" t="str">
        <f>IF(B355="","",IFERROR(SUMPRODUCT((MONTH('4. Trading Tracker'!$F$8:$F$703)=A355)*(YEAR('4. Trading Tracker'!$F$8:$F$703)=B355)*('4. Trading Tracker'!$L$8:$L$703)),0))</f>
        <v/>
      </c>
      <c r="I355" s="99"/>
      <c r="J355" s="4"/>
      <c r="K355" s="93"/>
      <c r="L355" s="22"/>
      <c r="M355" s="22"/>
      <c r="N355" s="22"/>
      <c r="O355" s="22"/>
      <c r="P355" s="29" t="str">
        <f t="shared" si="35"/>
        <v/>
      </c>
      <c r="Q355" s="152" t="str">
        <f t="shared" si="40"/>
        <v/>
      </c>
      <c r="R355" s="24"/>
      <c r="S355" s="149" t="str">
        <f>IF(L355="","",L355-SUM($H$9:H355))</f>
        <v/>
      </c>
      <c r="T355" s="86" t="str">
        <f>IF(H355="","",S355/SUM($H$9:H355))</f>
        <v/>
      </c>
      <c r="U355" s="24"/>
      <c r="V355" s="30" t="str">
        <f t="shared" si="36"/>
        <v/>
      </c>
      <c r="W355" s="29" t="str">
        <f>IF(P355="","",((P355-K355)*'1. Data Input'!$C$13)/12)</f>
        <v/>
      </c>
    </row>
    <row r="356" spans="1:23" s="20" customFormat="1">
      <c r="A356" s="25" t="str">
        <f t="shared" si="37"/>
        <v/>
      </c>
      <c r="B356" s="25" t="str">
        <f t="shared" si="38"/>
        <v/>
      </c>
      <c r="C356" s="25" t="str">
        <f>IF(D356="","",'1. Data Input'!$C$5+('3. Monthly Balance Sheet'!B356-'1. Data Input'!$C$4))</f>
        <v/>
      </c>
      <c r="D356" s="97"/>
      <c r="E356" s="93"/>
      <c r="F356" s="22"/>
      <c r="G356" s="29" t="str">
        <f t="shared" si="39"/>
        <v/>
      </c>
      <c r="H356" s="94" t="str">
        <f>IF(B356="","",IFERROR(SUMPRODUCT((MONTH('4. Trading Tracker'!$F$8:$F$703)=A356)*(YEAR('4. Trading Tracker'!$F$8:$F$703)=B356)*('4. Trading Tracker'!$L$8:$L$703)),0))</f>
        <v/>
      </c>
      <c r="I356" s="99"/>
      <c r="J356" s="4"/>
      <c r="K356" s="93"/>
      <c r="L356" s="22"/>
      <c r="M356" s="22"/>
      <c r="N356" s="22"/>
      <c r="O356" s="22"/>
      <c r="P356" s="29" t="str">
        <f t="shared" si="35"/>
        <v/>
      </c>
      <c r="Q356" s="152" t="str">
        <f t="shared" si="40"/>
        <v/>
      </c>
      <c r="R356" s="24"/>
      <c r="S356" s="149" t="str">
        <f>IF(L356="","",L356-SUM($H$9:H356))</f>
        <v/>
      </c>
      <c r="T356" s="86" t="str">
        <f>IF(H356="","",S356/SUM($H$9:H356))</f>
        <v/>
      </c>
      <c r="U356" s="24"/>
      <c r="V356" s="30" t="str">
        <f t="shared" si="36"/>
        <v/>
      </c>
      <c r="W356" s="29" t="str">
        <f>IF(P356="","",((P356-K356)*'1. Data Input'!$C$13)/12)</f>
        <v/>
      </c>
    </row>
    <row r="357" spans="1:23" s="20" customFormat="1">
      <c r="A357" s="25" t="str">
        <f t="shared" si="37"/>
        <v/>
      </c>
      <c r="B357" s="25" t="str">
        <f t="shared" si="38"/>
        <v/>
      </c>
      <c r="C357" s="25" t="str">
        <f>IF(D357="","",'1. Data Input'!$C$5+('3. Monthly Balance Sheet'!B357-'1. Data Input'!$C$4))</f>
        <v/>
      </c>
      <c r="D357" s="97"/>
      <c r="E357" s="93"/>
      <c r="F357" s="22"/>
      <c r="G357" s="29" t="str">
        <f t="shared" si="39"/>
        <v/>
      </c>
      <c r="H357" s="94" t="str">
        <f>IF(B357="","",IFERROR(SUMPRODUCT((MONTH('4. Trading Tracker'!$F$8:$F$703)=A357)*(YEAR('4. Trading Tracker'!$F$8:$F$703)=B357)*('4. Trading Tracker'!$L$8:$L$703)),0))</f>
        <v/>
      </c>
      <c r="I357" s="99"/>
      <c r="J357" s="4"/>
      <c r="K357" s="93"/>
      <c r="L357" s="22"/>
      <c r="M357" s="22"/>
      <c r="N357" s="22"/>
      <c r="O357" s="22"/>
      <c r="P357" s="29" t="str">
        <f t="shared" si="35"/>
        <v/>
      </c>
      <c r="Q357" s="152" t="str">
        <f t="shared" si="40"/>
        <v/>
      </c>
      <c r="R357" s="24"/>
      <c r="S357" s="149" t="str">
        <f>IF(L357="","",L357-SUM($H$9:H357))</f>
        <v/>
      </c>
      <c r="T357" s="86" t="str">
        <f>IF(H357="","",S357/SUM($H$9:H357))</f>
        <v/>
      </c>
      <c r="U357" s="24"/>
      <c r="V357" s="30" t="str">
        <f t="shared" si="36"/>
        <v/>
      </c>
      <c r="W357" s="29" t="str">
        <f>IF(P357="","",((P357-K357)*'1. Data Input'!$C$13)/12)</f>
        <v/>
      </c>
    </row>
    <row r="358" spans="1:23" s="20" customFormat="1">
      <c r="A358" s="25" t="str">
        <f t="shared" si="37"/>
        <v/>
      </c>
      <c r="B358" s="25" t="str">
        <f t="shared" si="38"/>
        <v/>
      </c>
      <c r="C358" s="25" t="str">
        <f>IF(D358="","",'1. Data Input'!$C$5+('3. Monthly Balance Sheet'!B358-'1. Data Input'!$C$4))</f>
        <v/>
      </c>
      <c r="D358" s="97"/>
      <c r="E358" s="93"/>
      <c r="F358" s="22"/>
      <c r="G358" s="29" t="str">
        <f t="shared" si="39"/>
        <v/>
      </c>
      <c r="H358" s="94" t="str">
        <f>IF(B358="","",IFERROR(SUMPRODUCT((MONTH('4. Trading Tracker'!$F$8:$F$703)=A358)*(YEAR('4. Trading Tracker'!$F$8:$F$703)=B358)*('4. Trading Tracker'!$L$8:$L$703)),0))</f>
        <v/>
      </c>
      <c r="I358" s="99"/>
      <c r="J358" s="4"/>
      <c r="K358" s="93"/>
      <c r="L358" s="22"/>
      <c r="M358" s="22"/>
      <c r="N358" s="22"/>
      <c r="O358" s="22"/>
      <c r="P358" s="29" t="str">
        <f t="shared" si="35"/>
        <v/>
      </c>
      <c r="Q358" s="152" t="str">
        <f t="shared" si="40"/>
        <v/>
      </c>
      <c r="R358" s="24"/>
      <c r="S358" s="149" t="str">
        <f>IF(L358="","",L358-SUM($H$9:H358))</f>
        <v/>
      </c>
      <c r="T358" s="86" t="str">
        <f>IF(H358="","",S358/SUM($H$9:H358))</f>
        <v/>
      </c>
      <c r="U358" s="24"/>
      <c r="V358" s="30" t="str">
        <f t="shared" si="36"/>
        <v/>
      </c>
      <c r="W358" s="29" t="str">
        <f>IF(P358="","",((P358-K358)*'1. Data Input'!$C$13)/12)</f>
        <v/>
      </c>
    </row>
    <row r="359" spans="1:23" s="20" customFormat="1">
      <c r="A359" s="25" t="str">
        <f t="shared" si="37"/>
        <v/>
      </c>
      <c r="B359" s="25" t="str">
        <f t="shared" si="38"/>
        <v/>
      </c>
      <c r="C359" s="25" t="str">
        <f>IF(D359="","",'1. Data Input'!$C$5+('3. Monthly Balance Sheet'!B359-'1. Data Input'!$C$4))</f>
        <v/>
      </c>
      <c r="D359" s="97"/>
      <c r="E359" s="93"/>
      <c r="F359" s="22"/>
      <c r="G359" s="29" t="str">
        <f t="shared" si="39"/>
        <v/>
      </c>
      <c r="H359" s="94" t="str">
        <f>IF(B359="","",IFERROR(SUMPRODUCT((MONTH('4. Trading Tracker'!$F$8:$F$703)=A359)*(YEAR('4. Trading Tracker'!$F$8:$F$703)=B359)*('4. Trading Tracker'!$L$8:$L$703)),0))</f>
        <v/>
      </c>
      <c r="I359" s="99"/>
      <c r="J359" s="4"/>
      <c r="K359" s="93"/>
      <c r="L359" s="22"/>
      <c r="M359" s="22"/>
      <c r="N359" s="22"/>
      <c r="O359" s="22"/>
      <c r="P359" s="29" t="str">
        <f t="shared" si="35"/>
        <v/>
      </c>
      <c r="Q359" s="152" t="str">
        <f t="shared" si="40"/>
        <v/>
      </c>
      <c r="R359" s="24"/>
      <c r="S359" s="149" t="str">
        <f>IF(L359="","",L359-SUM($H$9:H359))</f>
        <v/>
      </c>
      <c r="T359" s="86" t="str">
        <f>IF(H359="","",S359/SUM($H$9:H359))</f>
        <v/>
      </c>
      <c r="U359" s="24"/>
      <c r="V359" s="30" t="str">
        <f t="shared" si="36"/>
        <v/>
      </c>
      <c r="W359" s="29" t="str">
        <f>IF(P359="","",((P359-K359)*'1. Data Input'!$C$13)/12)</f>
        <v/>
      </c>
    </row>
    <row r="360" spans="1:23" s="20" customFormat="1">
      <c r="A360" s="25" t="str">
        <f t="shared" si="37"/>
        <v/>
      </c>
      <c r="B360" s="25" t="str">
        <f t="shared" si="38"/>
        <v/>
      </c>
      <c r="C360" s="25" t="str">
        <f>IF(D360="","",'1. Data Input'!$C$5+('3. Monthly Balance Sheet'!B360-'1. Data Input'!$C$4))</f>
        <v/>
      </c>
      <c r="D360" s="97"/>
      <c r="E360" s="93"/>
      <c r="F360" s="22"/>
      <c r="G360" s="29" t="str">
        <f t="shared" si="39"/>
        <v/>
      </c>
      <c r="H360" s="94" t="str">
        <f>IF(B360="","",IFERROR(SUMPRODUCT((MONTH('4. Trading Tracker'!$F$8:$F$703)=A360)*(YEAR('4. Trading Tracker'!$F$8:$F$703)=B360)*('4. Trading Tracker'!$L$8:$L$703)),0))</f>
        <v/>
      </c>
      <c r="I360" s="99"/>
      <c r="J360" s="4"/>
      <c r="K360" s="93"/>
      <c r="L360" s="22"/>
      <c r="M360" s="22"/>
      <c r="N360" s="22"/>
      <c r="O360" s="22"/>
      <c r="P360" s="29" t="str">
        <f t="shared" si="35"/>
        <v/>
      </c>
      <c r="Q360" s="152" t="str">
        <f t="shared" si="40"/>
        <v/>
      </c>
      <c r="R360" s="24"/>
      <c r="S360" s="149" t="str">
        <f>IF(L360="","",L360-SUM($H$9:H360))</f>
        <v/>
      </c>
      <c r="T360" s="86" t="str">
        <f>IF(H360="","",S360/SUM($H$9:H360))</f>
        <v/>
      </c>
      <c r="U360" s="24"/>
      <c r="V360" s="30" t="str">
        <f t="shared" si="36"/>
        <v/>
      </c>
      <c r="W360" s="29" t="str">
        <f>IF(P360="","",((P360-K360)*'1. Data Input'!$C$13)/12)</f>
        <v/>
      </c>
    </row>
    <row r="361" spans="1:23" s="20" customFormat="1">
      <c r="A361" s="25" t="str">
        <f t="shared" si="37"/>
        <v/>
      </c>
      <c r="B361" s="25" t="str">
        <f t="shared" si="38"/>
        <v/>
      </c>
      <c r="C361" s="25" t="str">
        <f>IF(D361="","",'1. Data Input'!$C$5+('3. Monthly Balance Sheet'!B361-'1. Data Input'!$C$4))</f>
        <v/>
      </c>
      <c r="D361" s="97"/>
      <c r="E361" s="93"/>
      <c r="F361" s="22"/>
      <c r="G361" s="29" t="str">
        <f t="shared" si="39"/>
        <v/>
      </c>
      <c r="H361" s="94" t="str">
        <f>IF(B361="","",IFERROR(SUMPRODUCT((MONTH('4. Trading Tracker'!$F$8:$F$703)=A361)*(YEAR('4. Trading Tracker'!$F$8:$F$703)=B361)*('4. Trading Tracker'!$L$8:$L$703)),0))</f>
        <v/>
      </c>
      <c r="I361" s="99"/>
      <c r="J361" s="4"/>
      <c r="K361" s="93"/>
      <c r="L361" s="22"/>
      <c r="M361" s="22"/>
      <c r="N361" s="22"/>
      <c r="O361" s="22"/>
      <c r="P361" s="29" t="str">
        <f t="shared" si="35"/>
        <v/>
      </c>
      <c r="Q361" s="152" t="str">
        <f t="shared" si="40"/>
        <v/>
      </c>
      <c r="R361" s="24"/>
      <c r="S361" s="149" t="str">
        <f>IF(L361="","",L361-SUM($H$9:H361))</f>
        <v/>
      </c>
      <c r="T361" s="86" t="str">
        <f>IF(H361="","",S361/SUM($H$9:H361))</f>
        <v/>
      </c>
      <c r="U361" s="24"/>
      <c r="V361" s="30" t="str">
        <f t="shared" si="36"/>
        <v/>
      </c>
      <c r="W361" s="29" t="str">
        <f>IF(P361="","",((P361-K361)*'1. Data Input'!$C$13)/12)</f>
        <v/>
      </c>
    </row>
    <row r="362" spans="1:23" s="20" customFormat="1">
      <c r="A362" s="25" t="str">
        <f t="shared" si="37"/>
        <v/>
      </c>
      <c r="B362" s="25" t="str">
        <f t="shared" si="38"/>
        <v/>
      </c>
      <c r="C362" s="25" t="str">
        <f>IF(D362="","",'1. Data Input'!$C$5+('3. Monthly Balance Sheet'!B362-'1. Data Input'!$C$4))</f>
        <v/>
      </c>
      <c r="D362" s="97"/>
      <c r="E362" s="93"/>
      <c r="F362" s="22"/>
      <c r="G362" s="29" t="str">
        <f t="shared" si="39"/>
        <v/>
      </c>
      <c r="H362" s="94" t="str">
        <f>IF(B362="","",IFERROR(SUMPRODUCT((MONTH('4. Trading Tracker'!$F$8:$F$703)=A362)*(YEAR('4. Trading Tracker'!$F$8:$F$703)=B362)*('4. Trading Tracker'!$L$8:$L$703)),0))</f>
        <v/>
      </c>
      <c r="I362" s="99"/>
      <c r="J362" s="4"/>
      <c r="K362" s="93"/>
      <c r="L362" s="22"/>
      <c r="M362" s="22"/>
      <c r="N362" s="22"/>
      <c r="O362" s="22"/>
      <c r="P362" s="29" t="str">
        <f t="shared" si="35"/>
        <v/>
      </c>
      <c r="Q362" s="152" t="str">
        <f t="shared" si="40"/>
        <v/>
      </c>
      <c r="R362" s="24"/>
      <c r="S362" s="149" t="str">
        <f>IF(L362="","",L362-SUM($H$9:H362))</f>
        <v/>
      </c>
      <c r="T362" s="86" t="str">
        <f>IF(H362="","",S362/SUM($H$9:H362))</f>
        <v/>
      </c>
      <c r="U362" s="24"/>
      <c r="V362" s="30" t="str">
        <f t="shared" si="36"/>
        <v/>
      </c>
      <c r="W362" s="29" t="str">
        <f>IF(P362="","",((P362-K362)*'1. Data Input'!$C$13)/12)</f>
        <v/>
      </c>
    </row>
    <row r="363" spans="1:23" s="20" customFormat="1">
      <c r="A363" s="25" t="str">
        <f t="shared" si="37"/>
        <v/>
      </c>
      <c r="B363" s="25" t="str">
        <f t="shared" si="38"/>
        <v/>
      </c>
      <c r="C363" s="25" t="str">
        <f>IF(D363="","",'1. Data Input'!$C$5+('3. Monthly Balance Sheet'!B363-'1. Data Input'!$C$4))</f>
        <v/>
      </c>
      <c r="D363" s="97"/>
      <c r="E363" s="93"/>
      <c r="F363" s="22"/>
      <c r="G363" s="29" t="str">
        <f t="shared" si="39"/>
        <v/>
      </c>
      <c r="H363" s="94" t="str">
        <f>IF(B363="","",IFERROR(SUMPRODUCT((MONTH('4. Trading Tracker'!$F$8:$F$703)=A363)*(YEAR('4. Trading Tracker'!$F$8:$F$703)=B363)*('4. Trading Tracker'!$L$8:$L$703)),0))</f>
        <v/>
      </c>
      <c r="I363" s="99"/>
      <c r="J363" s="4"/>
      <c r="K363" s="93"/>
      <c r="L363" s="22"/>
      <c r="M363" s="22"/>
      <c r="N363" s="22"/>
      <c r="O363" s="22"/>
      <c r="P363" s="29" t="str">
        <f t="shared" si="35"/>
        <v/>
      </c>
      <c r="Q363" s="152" t="str">
        <f t="shared" si="40"/>
        <v/>
      </c>
      <c r="R363" s="24"/>
      <c r="S363" s="149" t="str">
        <f>IF(L363="","",L363-SUM($H$9:H363))</f>
        <v/>
      </c>
      <c r="T363" s="86" t="str">
        <f>IF(H363="","",S363/SUM($H$9:H363))</f>
        <v/>
      </c>
      <c r="U363" s="24"/>
      <c r="V363" s="30" t="str">
        <f t="shared" si="36"/>
        <v/>
      </c>
      <c r="W363" s="29" t="str">
        <f>IF(P363="","",((P363-K363)*'1. Data Input'!$C$13)/12)</f>
        <v/>
      </c>
    </row>
    <row r="364" spans="1:23" s="20" customFormat="1">
      <c r="A364" s="25" t="str">
        <f t="shared" si="37"/>
        <v/>
      </c>
      <c r="B364" s="25" t="str">
        <f t="shared" si="38"/>
        <v/>
      </c>
      <c r="C364" s="25" t="str">
        <f>IF(D364="","",'1. Data Input'!$C$5+('3. Monthly Balance Sheet'!B364-'1. Data Input'!$C$4))</f>
        <v/>
      </c>
      <c r="D364" s="97"/>
      <c r="E364" s="93"/>
      <c r="F364" s="22"/>
      <c r="G364" s="29" t="str">
        <f t="shared" si="39"/>
        <v/>
      </c>
      <c r="H364" s="94" t="str">
        <f>IF(B364="","",IFERROR(SUMPRODUCT((MONTH('4. Trading Tracker'!$F$8:$F$703)=A364)*(YEAR('4. Trading Tracker'!$F$8:$F$703)=B364)*('4. Trading Tracker'!$L$8:$L$703)),0))</f>
        <v/>
      </c>
      <c r="I364" s="99"/>
      <c r="J364" s="4"/>
      <c r="K364" s="93"/>
      <c r="L364" s="22"/>
      <c r="M364" s="22"/>
      <c r="N364" s="22"/>
      <c r="O364" s="22"/>
      <c r="P364" s="29" t="str">
        <f t="shared" si="35"/>
        <v/>
      </c>
      <c r="Q364" s="152" t="str">
        <f t="shared" si="40"/>
        <v/>
      </c>
      <c r="R364" s="24"/>
      <c r="S364" s="149" t="str">
        <f>IF(L364="","",L364-SUM($H$9:H364))</f>
        <v/>
      </c>
      <c r="T364" s="86" t="str">
        <f>IF(H364="","",S364/SUM($H$9:H364))</f>
        <v/>
      </c>
      <c r="U364" s="24"/>
      <c r="V364" s="30" t="str">
        <f t="shared" si="36"/>
        <v/>
      </c>
      <c r="W364" s="29" t="str">
        <f>IF(P364="","",((P364-K364)*'1. Data Input'!$C$13)/12)</f>
        <v/>
      </c>
    </row>
    <row r="365" spans="1:23" s="20" customFormat="1">
      <c r="A365" s="25" t="str">
        <f t="shared" si="37"/>
        <v/>
      </c>
      <c r="B365" s="25" t="str">
        <f t="shared" si="38"/>
        <v/>
      </c>
      <c r="C365" s="25" t="str">
        <f>IF(D365="","",'1. Data Input'!$C$5+('3. Monthly Balance Sheet'!B365-'1. Data Input'!$C$4))</f>
        <v/>
      </c>
      <c r="D365" s="97"/>
      <c r="E365" s="93"/>
      <c r="F365" s="22"/>
      <c r="G365" s="29" t="str">
        <f t="shared" si="39"/>
        <v/>
      </c>
      <c r="H365" s="94" t="str">
        <f>IF(B365="","",IFERROR(SUMPRODUCT((MONTH('4. Trading Tracker'!$F$8:$F$703)=A365)*(YEAR('4. Trading Tracker'!$F$8:$F$703)=B365)*('4. Trading Tracker'!$L$8:$L$703)),0))</f>
        <v/>
      </c>
      <c r="I365" s="99"/>
      <c r="J365" s="4"/>
      <c r="K365" s="93"/>
      <c r="L365" s="22"/>
      <c r="M365" s="22"/>
      <c r="N365" s="22"/>
      <c r="O365" s="22"/>
      <c r="P365" s="29" t="str">
        <f t="shared" si="35"/>
        <v/>
      </c>
      <c r="Q365" s="152" t="str">
        <f t="shared" si="40"/>
        <v/>
      </c>
      <c r="R365" s="24"/>
      <c r="S365" s="149" t="str">
        <f>IF(L365="","",L365-SUM($H$9:H365))</f>
        <v/>
      </c>
      <c r="T365" s="86" t="str">
        <f>IF(H365="","",S365/SUM($H$9:H365))</f>
        <v/>
      </c>
      <c r="U365" s="24"/>
      <c r="V365" s="30" t="str">
        <f t="shared" si="36"/>
        <v/>
      </c>
      <c r="W365" s="29" t="str">
        <f>IF(P365="","",((P365-K365)*'1. Data Input'!$C$13)/12)</f>
        <v/>
      </c>
    </row>
    <row r="366" spans="1:23" s="20" customFormat="1">
      <c r="A366" s="25" t="str">
        <f t="shared" si="37"/>
        <v/>
      </c>
      <c r="B366" s="25" t="str">
        <f t="shared" si="38"/>
        <v/>
      </c>
      <c r="C366" s="25" t="str">
        <f>IF(D366="","",'1. Data Input'!$C$5+('3. Monthly Balance Sheet'!B366-'1. Data Input'!$C$4))</f>
        <v/>
      </c>
      <c r="D366" s="97"/>
      <c r="E366" s="93"/>
      <c r="F366" s="22"/>
      <c r="G366" s="29" t="str">
        <f t="shared" si="39"/>
        <v/>
      </c>
      <c r="H366" s="94" t="str">
        <f>IF(B366="","",IFERROR(SUMPRODUCT((MONTH('4. Trading Tracker'!$F$8:$F$703)=A366)*(YEAR('4. Trading Tracker'!$F$8:$F$703)=B366)*('4. Trading Tracker'!$L$8:$L$703)),0))</f>
        <v/>
      </c>
      <c r="I366" s="99"/>
      <c r="J366" s="4"/>
      <c r="K366" s="93"/>
      <c r="L366" s="22"/>
      <c r="M366" s="22"/>
      <c r="N366" s="22"/>
      <c r="O366" s="22"/>
      <c r="P366" s="29" t="str">
        <f t="shared" si="35"/>
        <v/>
      </c>
      <c r="Q366" s="152" t="str">
        <f t="shared" si="40"/>
        <v/>
      </c>
      <c r="R366" s="24"/>
      <c r="S366" s="149" t="str">
        <f>IF(L366="","",L366-SUM($H$9:H366))</f>
        <v/>
      </c>
      <c r="T366" s="86" t="str">
        <f>IF(H366="","",S366/SUM($H$9:H366))</f>
        <v/>
      </c>
      <c r="U366" s="24"/>
      <c r="V366" s="30" t="str">
        <f t="shared" si="36"/>
        <v/>
      </c>
      <c r="W366" s="29" t="str">
        <f>IF(P366="","",((P366-K366)*'1. Data Input'!$C$13)/12)</f>
        <v/>
      </c>
    </row>
    <row r="367" spans="1:23" s="20" customFormat="1">
      <c r="A367" s="25" t="str">
        <f t="shared" si="37"/>
        <v/>
      </c>
      <c r="B367" s="25" t="str">
        <f t="shared" si="38"/>
        <v/>
      </c>
      <c r="C367" s="25" t="str">
        <f>IF(D367="","",'1. Data Input'!$C$5+('3. Monthly Balance Sheet'!B367-'1. Data Input'!$C$4))</f>
        <v/>
      </c>
      <c r="D367" s="97"/>
      <c r="E367" s="93"/>
      <c r="F367" s="22"/>
      <c r="G367" s="29" t="str">
        <f t="shared" si="39"/>
        <v/>
      </c>
      <c r="H367" s="94" t="str">
        <f>IF(B367="","",IFERROR(SUMPRODUCT((MONTH('4. Trading Tracker'!$F$8:$F$703)=A367)*(YEAR('4. Trading Tracker'!$F$8:$F$703)=B367)*('4. Trading Tracker'!$L$8:$L$703)),0))</f>
        <v/>
      </c>
      <c r="I367" s="99"/>
      <c r="J367" s="4"/>
      <c r="K367" s="93"/>
      <c r="L367" s="22"/>
      <c r="M367" s="22"/>
      <c r="N367" s="22"/>
      <c r="O367" s="22"/>
      <c r="P367" s="29" t="str">
        <f t="shared" si="35"/>
        <v/>
      </c>
      <c r="Q367" s="152" t="str">
        <f t="shared" si="40"/>
        <v/>
      </c>
      <c r="R367" s="24"/>
      <c r="S367" s="149" t="str">
        <f>IF(L367="","",L367-SUM($H$9:H367))</f>
        <v/>
      </c>
      <c r="T367" s="86" t="str">
        <f>IF(H367="","",S367/SUM($H$9:H367))</f>
        <v/>
      </c>
      <c r="U367" s="24"/>
      <c r="V367" s="30" t="str">
        <f t="shared" si="36"/>
        <v/>
      </c>
      <c r="W367" s="29" t="str">
        <f>IF(P367="","",((P367-K367)*'1. Data Input'!$C$13)/12)</f>
        <v/>
      </c>
    </row>
    <row r="368" spans="1:23" s="20" customFormat="1">
      <c r="A368" s="25" t="str">
        <f t="shared" si="37"/>
        <v/>
      </c>
      <c r="B368" s="25" t="str">
        <f t="shared" si="38"/>
        <v/>
      </c>
      <c r="C368" s="25" t="str">
        <f>IF(D368="","",'1. Data Input'!$C$5+('3. Monthly Balance Sheet'!B368-'1. Data Input'!$C$4))</f>
        <v/>
      </c>
      <c r="D368" s="97"/>
      <c r="E368" s="93"/>
      <c r="F368" s="22"/>
      <c r="G368" s="29" t="str">
        <f t="shared" si="39"/>
        <v/>
      </c>
      <c r="H368" s="94" t="str">
        <f>IF(B368="","",IFERROR(SUMPRODUCT((MONTH('4. Trading Tracker'!$F$8:$F$703)=A368)*(YEAR('4. Trading Tracker'!$F$8:$F$703)=B368)*('4. Trading Tracker'!$L$8:$L$703)),0))</f>
        <v/>
      </c>
      <c r="I368" s="99"/>
      <c r="J368" s="4"/>
      <c r="K368" s="93"/>
      <c r="L368" s="22"/>
      <c r="M368" s="22"/>
      <c r="N368" s="22"/>
      <c r="O368" s="22"/>
      <c r="P368" s="29" t="str">
        <f t="shared" si="35"/>
        <v/>
      </c>
      <c r="Q368" s="152" t="str">
        <f t="shared" si="40"/>
        <v/>
      </c>
      <c r="R368" s="24"/>
      <c r="S368" s="149" t="str">
        <f>IF(L368="","",L368-SUM($H$9:H368))</f>
        <v/>
      </c>
      <c r="T368" s="86" t="str">
        <f>IF(H368="","",S368/SUM($H$9:H368))</f>
        <v/>
      </c>
      <c r="U368" s="24"/>
      <c r="V368" s="30" t="str">
        <f t="shared" si="36"/>
        <v/>
      </c>
      <c r="W368" s="29" t="str">
        <f>IF(P368="","",((P368-K368)*'1. Data Input'!$C$13)/12)</f>
        <v/>
      </c>
    </row>
    <row r="369" spans="1:23" s="20" customFormat="1">
      <c r="A369" s="25" t="str">
        <f t="shared" si="37"/>
        <v/>
      </c>
      <c r="B369" s="25" t="str">
        <f t="shared" si="38"/>
        <v/>
      </c>
      <c r="C369" s="25" t="str">
        <f>IF(D369="","",'1. Data Input'!$C$5+('3. Monthly Balance Sheet'!B369-'1. Data Input'!$C$4))</f>
        <v/>
      </c>
      <c r="D369" s="97"/>
      <c r="E369" s="93"/>
      <c r="F369" s="22"/>
      <c r="G369" s="29" t="str">
        <f t="shared" si="39"/>
        <v/>
      </c>
      <c r="H369" s="94" t="str">
        <f>IF(B369="","",IFERROR(SUMPRODUCT((MONTH('4. Trading Tracker'!$F$8:$F$703)=A369)*(YEAR('4. Trading Tracker'!$F$8:$F$703)=B369)*('4. Trading Tracker'!$L$8:$L$703)),0))</f>
        <v/>
      </c>
      <c r="I369" s="99"/>
      <c r="J369" s="4"/>
      <c r="K369" s="93"/>
      <c r="L369" s="22"/>
      <c r="M369" s="22"/>
      <c r="N369" s="22"/>
      <c r="O369" s="22"/>
      <c r="P369" s="29" t="str">
        <f t="shared" si="35"/>
        <v/>
      </c>
      <c r="Q369" s="152" t="str">
        <f t="shared" si="40"/>
        <v/>
      </c>
      <c r="R369" s="24"/>
      <c r="S369" s="149" t="str">
        <f>IF(L369="","",L369-SUM($H$9:H369))</f>
        <v/>
      </c>
      <c r="T369" s="86" t="str">
        <f>IF(H369="","",S369/SUM($H$9:H369))</f>
        <v/>
      </c>
      <c r="U369" s="24"/>
      <c r="V369" s="30" t="str">
        <f t="shared" si="36"/>
        <v/>
      </c>
      <c r="W369" s="29" t="str">
        <f>IF(P369="","",((P369-K369)*'1. Data Input'!$C$13)/12)</f>
        <v/>
      </c>
    </row>
    <row r="370" spans="1:23" s="20" customFormat="1">
      <c r="A370" s="25" t="str">
        <f t="shared" si="37"/>
        <v/>
      </c>
      <c r="B370" s="25" t="str">
        <f t="shared" si="38"/>
        <v/>
      </c>
      <c r="C370" s="25" t="str">
        <f>IF(D370="","",'1. Data Input'!$C$5+('3. Monthly Balance Sheet'!B370-'1. Data Input'!$C$4))</f>
        <v/>
      </c>
      <c r="D370" s="97"/>
      <c r="E370" s="93"/>
      <c r="F370" s="22"/>
      <c r="G370" s="29" t="str">
        <f t="shared" si="39"/>
        <v/>
      </c>
      <c r="H370" s="94" t="str">
        <f>IF(B370="","",IFERROR(SUMPRODUCT((MONTH('4. Trading Tracker'!$F$8:$F$703)=A370)*(YEAR('4. Trading Tracker'!$F$8:$F$703)=B370)*('4. Trading Tracker'!$L$8:$L$703)),0))</f>
        <v/>
      </c>
      <c r="I370" s="99"/>
      <c r="J370" s="4"/>
      <c r="K370" s="93"/>
      <c r="L370" s="22"/>
      <c r="M370" s="22"/>
      <c r="N370" s="22"/>
      <c r="O370" s="22"/>
      <c r="P370" s="29" t="str">
        <f t="shared" si="35"/>
        <v/>
      </c>
      <c r="Q370" s="152" t="str">
        <f t="shared" si="40"/>
        <v/>
      </c>
      <c r="R370" s="24"/>
      <c r="S370" s="149" t="str">
        <f>IF(L370="","",L370-SUM($H$9:H370))</f>
        <v/>
      </c>
      <c r="T370" s="86" t="str">
        <f>IF(H370="","",S370/SUM($H$9:H370))</f>
        <v/>
      </c>
      <c r="U370" s="24"/>
      <c r="V370" s="30" t="str">
        <f t="shared" si="36"/>
        <v/>
      </c>
      <c r="W370" s="29" t="str">
        <f>IF(P370="","",((P370-K370)*'1. Data Input'!$C$13)/12)</f>
        <v/>
      </c>
    </row>
    <row r="371" spans="1:23" s="20" customFormat="1">
      <c r="A371" s="25" t="str">
        <f t="shared" si="37"/>
        <v/>
      </c>
      <c r="B371" s="25" t="str">
        <f t="shared" si="38"/>
        <v/>
      </c>
      <c r="C371" s="25" t="str">
        <f>IF(D371="","",'1. Data Input'!$C$5+('3. Monthly Balance Sheet'!B371-'1. Data Input'!$C$4))</f>
        <v/>
      </c>
      <c r="D371" s="97"/>
      <c r="E371" s="93"/>
      <c r="F371" s="22"/>
      <c r="G371" s="29" t="str">
        <f t="shared" si="39"/>
        <v/>
      </c>
      <c r="H371" s="94" t="str">
        <f>IF(B371="","",IFERROR(SUMPRODUCT((MONTH('4. Trading Tracker'!$F$8:$F$703)=A371)*(YEAR('4. Trading Tracker'!$F$8:$F$703)=B371)*('4. Trading Tracker'!$L$8:$L$703)),0))</f>
        <v/>
      </c>
      <c r="I371" s="99"/>
      <c r="J371" s="4"/>
      <c r="K371" s="93"/>
      <c r="L371" s="22"/>
      <c r="M371" s="22"/>
      <c r="N371" s="22"/>
      <c r="O371" s="22"/>
      <c r="P371" s="29" t="str">
        <f t="shared" si="35"/>
        <v/>
      </c>
      <c r="Q371" s="152" t="str">
        <f t="shared" si="40"/>
        <v/>
      </c>
      <c r="R371" s="24"/>
      <c r="S371" s="149" t="str">
        <f>IF(L371="","",L371-SUM($H$9:H371))</f>
        <v/>
      </c>
      <c r="T371" s="86" t="str">
        <f>IF(H371="","",S371/SUM($H$9:H371))</f>
        <v/>
      </c>
      <c r="U371" s="24"/>
      <c r="V371" s="30" t="str">
        <f t="shared" si="36"/>
        <v/>
      </c>
      <c r="W371" s="29" t="str">
        <f>IF(P371="","",((P371-K371)*'1. Data Input'!$C$13)/12)</f>
        <v/>
      </c>
    </row>
    <row r="372" spans="1:23" s="20" customFormat="1">
      <c r="A372" s="25" t="str">
        <f t="shared" si="37"/>
        <v/>
      </c>
      <c r="B372" s="25" t="str">
        <f t="shared" si="38"/>
        <v/>
      </c>
      <c r="C372" s="25" t="str">
        <f>IF(D372="","",'1. Data Input'!$C$5+('3. Monthly Balance Sheet'!B372-'1. Data Input'!$C$4))</f>
        <v/>
      </c>
      <c r="D372" s="97"/>
      <c r="E372" s="93"/>
      <c r="F372" s="22"/>
      <c r="G372" s="29" t="str">
        <f t="shared" si="39"/>
        <v/>
      </c>
      <c r="H372" s="94" t="str">
        <f>IF(B372="","",IFERROR(SUMPRODUCT((MONTH('4. Trading Tracker'!$F$8:$F$703)=A372)*(YEAR('4. Trading Tracker'!$F$8:$F$703)=B372)*('4. Trading Tracker'!$L$8:$L$703)),0))</f>
        <v/>
      </c>
      <c r="I372" s="99"/>
      <c r="J372" s="4"/>
      <c r="K372" s="93"/>
      <c r="L372" s="22"/>
      <c r="M372" s="22"/>
      <c r="N372" s="22"/>
      <c r="O372" s="22"/>
      <c r="P372" s="29" t="str">
        <f t="shared" si="35"/>
        <v/>
      </c>
      <c r="Q372" s="152" t="str">
        <f t="shared" si="40"/>
        <v/>
      </c>
      <c r="R372" s="24"/>
      <c r="S372" s="149" t="str">
        <f>IF(L372="","",L372-SUM($H$9:H372))</f>
        <v/>
      </c>
      <c r="T372" s="86" t="str">
        <f>IF(H372="","",S372/SUM($H$9:H372))</f>
        <v/>
      </c>
      <c r="U372" s="24"/>
      <c r="V372" s="30" t="str">
        <f t="shared" si="36"/>
        <v/>
      </c>
      <c r="W372" s="29" t="str">
        <f>IF(P372="","",((P372-K372)*'1. Data Input'!$C$13)/12)</f>
        <v/>
      </c>
    </row>
    <row r="373" spans="1:23" s="20" customFormat="1">
      <c r="A373" s="25" t="str">
        <f t="shared" si="37"/>
        <v/>
      </c>
      <c r="B373" s="25" t="str">
        <f t="shared" si="38"/>
        <v/>
      </c>
      <c r="C373" s="25" t="str">
        <f>IF(D373="","",'1. Data Input'!$C$5+('3. Monthly Balance Sheet'!B373-'1. Data Input'!$C$4))</f>
        <v/>
      </c>
      <c r="D373" s="97"/>
      <c r="E373" s="93"/>
      <c r="F373" s="22"/>
      <c r="G373" s="29" t="str">
        <f t="shared" si="39"/>
        <v/>
      </c>
      <c r="H373" s="94" t="str">
        <f>IF(B373="","",IFERROR(SUMPRODUCT((MONTH('4. Trading Tracker'!$F$8:$F$703)=A373)*(YEAR('4. Trading Tracker'!$F$8:$F$703)=B373)*('4. Trading Tracker'!$L$8:$L$703)),0))</f>
        <v/>
      </c>
      <c r="I373" s="99"/>
      <c r="J373" s="4"/>
      <c r="K373" s="93"/>
      <c r="L373" s="22"/>
      <c r="M373" s="22"/>
      <c r="N373" s="22"/>
      <c r="O373" s="22"/>
      <c r="P373" s="29" t="str">
        <f t="shared" si="35"/>
        <v/>
      </c>
      <c r="Q373" s="152" t="str">
        <f t="shared" si="40"/>
        <v/>
      </c>
      <c r="R373" s="24"/>
      <c r="S373" s="149" t="str">
        <f>IF(L373="","",L373-SUM($H$9:H373))</f>
        <v/>
      </c>
      <c r="T373" s="86" t="str">
        <f>IF(H373="","",S373/SUM($H$9:H373))</f>
        <v/>
      </c>
      <c r="U373" s="24"/>
      <c r="V373" s="30" t="str">
        <f t="shared" si="36"/>
        <v/>
      </c>
      <c r="W373" s="29" t="str">
        <f>IF(P373="","",((P373-K373)*'1. Data Input'!$C$13)/12)</f>
        <v/>
      </c>
    </row>
    <row r="374" spans="1:23" s="20" customFormat="1">
      <c r="A374" s="25" t="str">
        <f t="shared" si="37"/>
        <v/>
      </c>
      <c r="B374" s="25" t="str">
        <f t="shared" si="38"/>
        <v/>
      </c>
      <c r="C374" s="25" t="str">
        <f>IF(D374="","",'1. Data Input'!$C$5+('3. Monthly Balance Sheet'!B374-'1. Data Input'!$C$4))</f>
        <v/>
      </c>
      <c r="D374" s="97"/>
      <c r="E374" s="93"/>
      <c r="F374" s="22"/>
      <c r="G374" s="29" t="str">
        <f t="shared" si="39"/>
        <v/>
      </c>
      <c r="H374" s="94" t="str">
        <f>IF(B374="","",IFERROR(SUMPRODUCT((MONTH('4. Trading Tracker'!$F$8:$F$703)=A374)*(YEAR('4. Trading Tracker'!$F$8:$F$703)=B374)*('4. Trading Tracker'!$L$8:$L$703)),0))</f>
        <v/>
      </c>
      <c r="I374" s="99"/>
      <c r="J374" s="4"/>
      <c r="K374" s="93"/>
      <c r="L374" s="22"/>
      <c r="M374" s="22"/>
      <c r="N374" s="22"/>
      <c r="O374" s="22"/>
      <c r="P374" s="29" t="str">
        <f t="shared" si="35"/>
        <v/>
      </c>
      <c r="Q374" s="152" t="str">
        <f t="shared" si="40"/>
        <v/>
      </c>
      <c r="R374" s="24"/>
      <c r="S374" s="149" t="str">
        <f>IF(L374="","",L374-SUM($H$9:H374))</f>
        <v/>
      </c>
      <c r="T374" s="86" t="str">
        <f>IF(H374="","",S374/SUM($H$9:H374))</f>
        <v/>
      </c>
      <c r="U374" s="24"/>
      <c r="V374" s="30" t="str">
        <f t="shared" si="36"/>
        <v/>
      </c>
      <c r="W374" s="29" t="str">
        <f>IF(P374="","",((P374-K374)*'1. Data Input'!$C$13)/12)</f>
        <v/>
      </c>
    </row>
    <row r="375" spans="1:23" s="20" customFormat="1">
      <c r="A375" s="25" t="str">
        <f t="shared" si="37"/>
        <v/>
      </c>
      <c r="B375" s="25" t="str">
        <f t="shared" si="38"/>
        <v/>
      </c>
      <c r="C375" s="25" t="str">
        <f>IF(D375="","",'1. Data Input'!$C$5+('3. Monthly Balance Sheet'!B375-'1. Data Input'!$C$4))</f>
        <v/>
      </c>
      <c r="D375" s="97"/>
      <c r="E375" s="93"/>
      <c r="F375" s="22"/>
      <c r="G375" s="29" t="str">
        <f t="shared" si="39"/>
        <v/>
      </c>
      <c r="H375" s="94" t="str">
        <f>IF(B375="","",IFERROR(SUMPRODUCT((MONTH('4. Trading Tracker'!$F$8:$F$703)=A375)*(YEAR('4. Trading Tracker'!$F$8:$F$703)=B375)*('4. Trading Tracker'!$L$8:$L$703)),0))</f>
        <v/>
      </c>
      <c r="I375" s="99"/>
      <c r="J375" s="4"/>
      <c r="K375" s="93"/>
      <c r="L375" s="22"/>
      <c r="M375" s="22"/>
      <c r="N375" s="22"/>
      <c r="O375" s="22"/>
      <c r="P375" s="29" t="str">
        <f t="shared" si="35"/>
        <v/>
      </c>
      <c r="Q375" s="152" t="str">
        <f t="shared" si="40"/>
        <v/>
      </c>
      <c r="R375" s="24"/>
      <c r="S375" s="149" t="str">
        <f>IF(L375="","",L375-SUM($H$9:H375))</f>
        <v/>
      </c>
      <c r="T375" s="86" t="str">
        <f>IF(H375="","",S375/SUM($H$9:H375))</f>
        <v/>
      </c>
      <c r="U375" s="24"/>
      <c r="V375" s="30" t="str">
        <f t="shared" si="36"/>
        <v/>
      </c>
      <c r="W375" s="29" t="str">
        <f>IF(P375="","",((P375-K375)*'1. Data Input'!$C$13)/12)</f>
        <v/>
      </c>
    </row>
    <row r="376" spans="1:23" s="20" customFormat="1">
      <c r="A376" s="25" t="str">
        <f t="shared" si="37"/>
        <v/>
      </c>
      <c r="B376" s="25" t="str">
        <f t="shared" si="38"/>
        <v/>
      </c>
      <c r="C376" s="25" t="str">
        <f>IF(D376="","",'1. Data Input'!$C$5+('3. Monthly Balance Sheet'!B376-'1. Data Input'!$C$4))</f>
        <v/>
      </c>
      <c r="D376" s="97"/>
      <c r="E376" s="93"/>
      <c r="F376" s="22"/>
      <c r="G376" s="29" t="str">
        <f t="shared" si="39"/>
        <v/>
      </c>
      <c r="H376" s="94" t="str">
        <f>IF(B376="","",IFERROR(SUMPRODUCT((MONTH('4. Trading Tracker'!$F$8:$F$703)=A376)*(YEAR('4. Trading Tracker'!$F$8:$F$703)=B376)*('4. Trading Tracker'!$L$8:$L$703)),0))</f>
        <v/>
      </c>
      <c r="I376" s="99"/>
      <c r="J376" s="4"/>
      <c r="K376" s="93"/>
      <c r="L376" s="22"/>
      <c r="M376" s="22"/>
      <c r="N376" s="22"/>
      <c r="O376" s="22"/>
      <c r="P376" s="29" t="str">
        <f t="shared" si="35"/>
        <v/>
      </c>
      <c r="Q376" s="152" t="str">
        <f t="shared" si="40"/>
        <v/>
      </c>
      <c r="R376" s="24"/>
      <c r="S376" s="149" t="str">
        <f>IF(L376="","",L376-SUM($H$9:H376))</f>
        <v/>
      </c>
      <c r="T376" s="86" t="str">
        <f>IF(H376="","",S376/SUM($H$9:H376))</f>
        <v/>
      </c>
      <c r="U376" s="24"/>
      <c r="V376" s="30" t="str">
        <f t="shared" si="36"/>
        <v/>
      </c>
      <c r="W376" s="29" t="str">
        <f>IF(P376="","",((P376-K376)*'1. Data Input'!$C$13)/12)</f>
        <v/>
      </c>
    </row>
    <row r="377" spans="1:23" s="20" customFormat="1">
      <c r="A377" s="25" t="str">
        <f t="shared" si="37"/>
        <v/>
      </c>
      <c r="B377" s="25" t="str">
        <f t="shared" si="38"/>
        <v/>
      </c>
      <c r="C377" s="25" t="str">
        <f>IF(D377="","",'1. Data Input'!$C$5+('3. Monthly Balance Sheet'!B377-'1. Data Input'!$C$4))</f>
        <v/>
      </c>
      <c r="D377" s="97"/>
      <c r="E377" s="93"/>
      <c r="F377" s="22"/>
      <c r="G377" s="29" t="str">
        <f t="shared" si="39"/>
        <v/>
      </c>
      <c r="H377" s="94" t="str">
        <f>IF(B377="","",IFERROR(SUMPRODUCT((MONTH('4. Trading Tracker'!$F$8:$F$703)=A377)*(YEAR('4. Trading Tracker'!$F$8:$F$703)=B377)*('4. Trading Tracker'!$L$8:$L$703)),0))</f>
        <v/>
      </c>
      <c r="I377" s="99"/>
      <c r="J377" s="4"/>
      <c r="K377" s="93"/>
      <c r="L377" s="22"/>
      <c r="M377" s="22"/>
      <c r="N377" s="22"/>
      <c r="O377" s="22"/>
      <c r="P377" s="29" t="str">
        <f t="shared" si="35"/>
        <v/>
      </c>
      <c r="Q377" s="152" t="str">
        <f t="shared" si="40"/>
        <v/>
      </c>
      <c r="R377" s="24"/>
      <c r="S377" s="149" t="str">
        <f>IF(L377="","",L377-SUM($H$9:H377))</f>
        <v/>
      </c>
      <c r="T377" s="86" t="str">
        <f>IF(H377="","",S377/SUM($H$9:H377))</f>
        <v/>
      </c>
      <c r="U377" s="24"/>
      <c r="V377" s="30" t="str">
        <f t="shared" si="36"/>
        <v/>
      </c>
      <c r="W377" s="29" t="str">
        <f>IF(P377="","",((P377-K377)*'1. Data Input'!$C$13)/12)</f>
        <v/>
      </c>
    </row>
    <row r="378" spans="1:23" s="20" customFormat="1">
      <c r="A378" s="25" t="str">
        <f t="shared" si="37"/>
        <v/>
      </c>
      <c r="B378" s="25" t="str">
        <f t="shared" si="38"/>
        <v/>
      </c>
      <c r="C378" s="25" t="str">
        <f>IF(D378="","",'1. Data Input'!$C$5+('3. Monthly Balance Sheet'!B378-'1. Data Input'!$C$4))</f>
        <v/>
      </c>
      <c r="D378" s="97"/>
      <c r="E378" s="93"/>
      <c r="F378" s="22"/>
      <c r="G378" s="29" t="str">
        <f t="shared" si="39"/>
        <v/>
      </c>
      <c r="H378" s="94" t="str">
        <f>IF(B378="","",IFERROR(SUMPRODUCT((MONTH('4. Trading Tracker'!$F$8:$F$703)=A378)*(YEAR('4. Trading Tracker'!$F$8:$F$703)=B378)*('4. Trading Tracker'!$L$8:$L$703)),0))</f>
        <v/>
      </c>
      <c r="I378" s="99"/>
      <c r="J378" s="4"/>
      <c r="K378" s="93"/>
      <c r="L378" s="22"/>
      <c r="M378" s="22"/>
      <c r="N378" s="22"/>
      <c r="O378" s="22"/>
      <c r="P378" s="29" t="str">
        <f t="shared" si="35"/>
        <v/>
      </c>
      <c r="Q378" s="152" t="str">
        <f t="shared" si="40"/>
        <v/>
      </c>
      <c r="R378" s="24"/>
      <c r="S378" s="149" t="str">
        <f>IF(L378="","",L378-SUM($H$9:H378))</f>
        <v/>
      </c>
      <c r="T378" s="86" t="str">
        <f>IF(H378="","",S378/SUM($H$9:H378))</f>
        <v/>
      </c>
      <c r="U378" s="24"/>
      <c r="V378" s="30" t="str">
        <f t="shared" si="36"/>
        <v/>
      </c>
      <c r="W378" s="29" t="str">
        <f>IF(P378="","",((P378-K378)*'1. Data Input'!$C$13)/12)</f>
        <v/>
      </c>
    </row>
    <row r="379" spans="1:23" s="20" customFormat="1">
      <c r="A379" s="25" t="str">
        <f t="shared" si="37"/>
        <v/>
      </c>
      <c r="B379" s="25" t="str">
        <f t="shared" si="38"/>
        <v/>
      </c>
      <c r="C379" s="25" t="str">
        <f>IF(D379="","",'1. Data Input'!$C$5+('3. Monthly Balance Sheet'!B379-'1. Data Input'!$C$4))</f>
        <v/>
      </c>
      <c r="D379" s="97"/>
      <c r="E379" s="93"/>
      <c r="F379" s="22"/>
      <c r="G379" s="29" t="str">
        <f t="shared" si="39"/>
        <v/>
      </c>
      <c r="H379" s="94" t="str">
        <f>IF(B379="","",IFERROR(SUMPRODUCT((MONTH('4. Trading Tracker'!$F$8:$F$703)=A379)*(YEAR('4. Trading Tracker'!$F$8:$F$703)=B379)*('4. Trading Tracker'!$L$8:$L$703)),0))</f>
        <v/>
      </c>
      <c r="I379" s="99"/>
      <c r="J379" s="4"/>
      <c r="K379" s="93"/>
      <c r="L379" s="22"/>
      <c r="M379" s="22"/>
      <c r="N379" s="22"/>
      <c r="O379" s="22"/>
      <c r="P379" s="29" t="str">
        <f t="shared" si="35"/>
        <v/>
      </c>
      <c r="Q379" s="152" t="str">
        <f t="shared" si="40"/>
        <v/>
      </c>
      <c r="R379" s="24"/>
      <c r="S379" s="149" t="str">
        <f>IF(L379="","",L379-SUM($H$9:H379))</f>
        <v/>
      </c>
      <c r="T379" s="86" t="str">
        <f>IF(H379="","",S379/SUM($H$9:H379))</f>
        <v/>
      </c>
      <c r="U379" s="24"/>
      <c r="V379" s="30" t="str">
        <f t="shared" si="36"/>
        <v/>
      </c>
      <c r="W379" s="29" t="str">
        <f>IF(P379="","",((P379-K379)*'1. Data Input'!$C$13)/12)</f>
        <v/>
      </c>
    </row>
    <row r="380" spans="1:23" s="20" customFormat="1">
      <c r="A380" s="25" t="str">
        <f t="shared" si="37"/>
        <v/>
      </c>
      <c r="B380" s="25" t="str">
        <f t="shared" si="38"/>
        <v/>
      </c>
      <c r="C380" s="25" t="str">
        <f>IF(D380="","",'1. Data Input'!$C$5+('3. Monthly Balance Sheet'!B380-'1. Data Input'!$C$4))</f>
        <v/>
      </c>
      <c r="D380" s="97"/>
      <c r="E380" s="93"/>
      <c r="F380" s="22"/>
      <c r="G380" s="29" t="str">
        <f t="shared" si="39"/>
        <v/>
      </c>
      <c r="H380" s="94" t="str">
        <f>IF(B380="","",IFERROR(SUMPRODUCT((MONTH('4. Trading Tracker'!$F$8:$F$703)=A380)*(YEAR('4. Trading Tracker'!$F$8:$F$703)=B380)*('4. Trading Tracker'!$L$8:$L$703)),0))</f>
        <v/>
      </c>
      <c r="I380" s="99"/>
      <c r="J380" s="4"/>
      <c r="K380" s="93"/>
      <c r="L380" s="22"/>
      <c r="M380" s="22"/>
      <c r="N380" s="22"/>
      <c r="O380" s="22"/>
      <c r="P380" s="29" t="str">
        <f t="shared" si="35"/>
        <v/>
      </c>
      <c r="Q380" s="152" t="str">
        <f t="shared" si="40"/>
        <v/>
      </c>
      <c r="R380" s="24"/>
      <c r="S380" s="149" t="str">
        <f>IF(L380="","",L380-SUM($H$9:H380))</f>
        <v/>
      </c>
      <c r="T380" s="86" t="str">
        <f>IF(H380="","",S380/SUM($H$9:H380))</f>
        <v/>
      </c>
      <c r="U380" s="24"/>
      <c r="V380" s="30" t="str">
        <f t="shared" si="36"/>
        <v/>
      </c>
      <c r="W380" s="29" t="str">
        <f>IF(P380="","",((P380-K380)*'1. Data Input'!$C$13)/12)</f>
        <v/>
      </c>
    </row>
    <row r="381" spans="1:23" s="20" customFormat="1">
      <c r="A381" s="25" t="str">
        <f t="shared" si="37"/>
        <v/>
      </c>
      <c r="B381" s="25" t="str">
        <f t="shared" si="38"/>
        <v/>
      </c>
      <c r="C381" s="25" t="str">
        <f>IF(D381="","",'1. Data Input'!$C$5+('3. Monthly Balance Sheet'!B381-'1. Data Input'!$C$4))</f>
        <v/>
      </c>
      <c r="D381" s="97"/>
      <c r="E381" s="93"/>
      <c r="F381" s="22"/>
      <c r="G381" s="29" t="str">
        <f t="shared" si="39"/>
        <v/>
      </c>
      <c r="H381" s="94" t="str">
        <f>IF(B381="","",IFERROR(SUMPRODUCT((MONTH('4. Trading Tracker'!$F$8:$F$703)=A381)*(YEAR('4. Trading Tracker'!$F$8:$F$703)=B381)*('4. Trading Tracker'!$L$8:$L$703)),0))</f>
        <v/>
      </c>
      <c r="I381" s="99"/>
      <c r="J381" s="4"/>
      <c r="K381" s="93"/>
      <c r="L381" s="22"/>
      <c r="M381" s="22"/>
      <c r="N381" s="22"/>
      <c r="O381" s="22"/>
      <c r="P381" s="29" t="str">
        <f t="shared" si="35"/>
        <v/>
      </c>
      <c r="Q381" s="152" t="str">
        <f t="shared" si="40"/>
        <v/>
      </c>
      <c r="R381" s="24"/>
      <c r="S381" s="149" t="str">
        <f>IF(L381="","",L381-SUM($H$9:H381))</f>
        <v/>
      </c>
      <c r="T381" s="86" t="str">
        <f>IF(H381="","",S381/SUM($H$9:H381))</f>
        <v/>
      </c>
      <c r="U381" s="24"/>
      <c r="V381" s="30" t="str">
        <f t="shared" si="36"/>
        <v/>
      </c>
      <c r="W381" s="29" t="str">
        <f>IF(P381="","",((P381-K381)*'1. Data Input'!$C$13)/12)</f>
        <v/>
      </c>
    </row>
    <row r="382" spans="1:23" s="20" customFormat="1">
      <c r="A382" s="25" t="str">
        <f t="shared" si="37"/>
        <v/>
      </c>
      <c r="B382" s="25" t="str">
        <f t="shared" si="38"/>
        <v/>
      </c>
      <c r="C382" s="25" t="str">
        <f>IF(D382="","",'1. Data Input'!$C$5+('3. Monthly Balance Sheet'!B382-'1. Data Input'!$C$4))</f>
        <v/>
      </c>
      <c r="D382" s="97"/>
      <c r="E382" s="93"/>
      <c r="F382" s="22"/>
      <c r="G382" s="29" t="str">
        <f t="shared" si="39"/>
        <v/>
      </c>
      <c r="H382" s="94" t="str">
        <f>IF(B382="","",IFERROR(SUMPRODUCT((MONTH('4. Trading Tracker'!$F$8:$F$703)=A382)*(YEAR('4. Trading Tracker'!$F$8:$F$703)=B382)*('4. Trading Tracker'!$L$8:$L$703)),0))</f>
        <v/>
      </c>
      <c r="I382" s="99"/>
      <c r="J382" s="4"/>
      <c r="K382" s="93"/>
      <c r="L382" s="22"/>
      <c r="M382" s="22"/>
      <c r="N382" s="22"/>
      <c r="O382" s="22"/>
      <c r="P382" s="29" t="str">
        <f t="shared" si="35"/>
        <v/>
      </c>
      <c r="Q382" s="152" t="str">
        <f t="shared" si="40"/>
        <v/>
      </c>
      <c r="R382" s="24"/>
      <c r="S382" s="149" t="str">
        <f>IF(L382="","",L382-SUM($H$9:H382))</f>
        <v/>
      </c>
      <c r="T382" s="86" t="str">
        <f>IF(H382="","",S382/SUM($H$9:H382))</f>
        <v/>
      </c>
      <c r="U382" s="24"/>
      <c r="V382" s="30" t="str">
        <f t="shared" si="36"/>
        <v/>
      </c>
      <c r="W382" s="29" t="str">
        <f>IF(P382="","",((P382-K382)*'1. Data Input'!$C$13)/12)</f>
        <v/>
      </c>
    </row>
    <row r="383" spans="1:23" s="20" customFormat="1">
      <c r="A383" s="25" t="str">
        <f t="shared" si="37"/>
        <v/>
      </c>
      <c r="B383" s="25" t="str">
        <f t="shared" si="38"/>
        <v/>
      </c>
      <c r="C383" s="25" t="str">
        <f>IF(D383="","",'1. Data Input'!$C$5+('3. Monthly Balance Sheet'!B383-'1. Data Input'!$C$4))</f>
        <v/>
      </c>
      <c r="D383" s="97"/>
      <c r="E383" s="93"/>
      <c r="F383" s="22"/>
      <c r="G383" s="29" t="str">
        <f t="shared" si="39"/>
        <v/>
      </c>
      <c r="H383" s="94" t="str">
        <f>IF(B383="","",IFERROR(SUMPRODUCT((MONTH('4. Trading Tracker'!$F$8:$F$703)=A383)*(YEAR('4. Trading Tracker'!$F$8:$F$703)=B383)*('4. Trading Tracker'!$L$8:$L$703)),0))</f>
        <v/>
      </c>
      <c r="I383" s="99"/>
      <c r="J383" s="4"/>
      <c r="K383" s="93"/>
      <c r="L383" s="22"/>
      <c r="M383" s="22"/>
      <c r="N383" s="22"/>
      <c r="O383" s="22"/>
      <c r="P383" s="29" t="str">
        <f t="shared" si="35"/>
        <v/>
      </c>
      <c r="Q383" s="152" t="str">
        <f t="shared" si="40"/>
        <v/>
      </c>
      <c r="R383" s="24"/>
      <c r="S383" s="149" t="str">
        <f>IF(L383="","",L383-SUM($H$9:H383))</f>
        <v/>
      </c>
      <c r="T383" s="86" t="str">
        <f>IF(H383="","",S383/SUM($H$9:H383))</f>
        <v/>
      </c>
      <c r="U383" s="24"/>
      <c r="V383" s="30" t="str">
        <f t="shared" si="36"/>
        <v/>
      </c>
      <c r="W383" s="29" t="str">
        <f>IF(P383="","",((P383-K383)*'1. Data Input'!$C$13)/12)</f>
        <v/>
      </c>
    </row>
    <row r="384" spans="1:23" s="20" customFormat="1">
      <c r="A384" s="25" t="str">
        <f t="shared" si="37"/>
        <v/>
      </c>
      <c r="B384" s="25" t="str">
        <f t="shared" si="38"/>
        <v/>
      </c>
      <c r="C384" s="25" t="str">
        <f>IF(D384="","",'1. Data Input'!$C$5+('3. Monthly Balance Sheet'!B384-'1. Data Input'!$C$4))</f>
        <v/>
      </c>
      <c r="D384" s="97"/>
      <c r="E384" s="93"/>
      <c r="F384" s="22"/>
      <c r="G384" s="29" t="str">
        <f t="shared" si="39"/>
        <v/>
      </c>
      <c r="H384" s="94" t="str">
        <f>IF(B384="","",IFERROR(SUMPRODUCT((MONTH('4. Trading Tracker'!$F$8:$F$703)=A384)*(YEAR('4. Trading Tracker'!$F$8:$F$703)=B384)*('4. Trading Tracker'!$L$8:$L$703)),0))</f>
        <v/>
      </c>
      <c r="I384" s="99"/>
      <c r="J384" s="4"/>
      <c r="K384" s="93"/>
      <c r="L384" s="22"/>
      <c r="M384" s="22"/>
      <c r="N384" s="22"/>
      <c r="O384" s="22"/>
      <c r="P384" s="29" t="str">
        <f t="shared" si="35"/>
        <v/>
      </c>
      <c r="Q384" s="152" t="str">
        <f t="shared" si="40"/>
        <v/>
      </c>
      <c r="R384" s="24"/>
      <c r="S384" s="149" t="str">
        <f>IF(L384="","",L384-SUM($H$9:H384))</f>
        <v/>
      </c>
      <c r="T384" s="86" t="str">
        <f>IF(H384="","",S384/SUM($H$9:H384))</f>
        <v/>
      </c>
      <c r="U384" s="24"/>
      <c r="V384" s="30" t="str">
        <f t="shared" si="36"/>
        <v/>
      </c>
      <c r="W384" s="29" t="str">
        <f>IF(P384="","",((P384-K384)*'1. Data Input'!$C$13)/12)</f>
        <v/>
      </c>
    </row>
    <row r="385" spans="1:23" s="20" customFormat="1">
      <c r="A385" s="25" t="str">
        <f t="shared" si="37"/>
        <v/>
      </c>
      <c r="B385" s="25" t="str">
        <f t="shared" si="38"/>
        <v/>
      </c>
      <c r="C385" s="25" t="str">
        <f>IF(D385="","",'1. Data Input'!$C$5+('3. Monthly Balance Sheet'!B385-'1. Data Input'!$C$4))</f>
        <v/>
      </c>
      <c r="D385" s="97"/>
      <c r="E385" s="93"/>
      <c r="F385" s="22"/>
      <c r="G385" s="29" t="str">
        <f t="shared" si="39"/>
        <v/>
      </c>
      <c r="H385" s="94" t="str">
        <f>IF(B385="","",IFERROR(SUMPRODUCT((MONTH('4. Trading Tracker'!$F$8:$F$703)=A385)*(YEAR('4. Trading Tracker'!$F$8:$F$703)=B385)*('4. Trading Tracker'!$L$8:$L$703)),0))</f>
        <v/>
      </c>
      <c r="I385" s="99"/>
      <c r="J385" s="4"/>
      <c r="K385" s="93"/>
      <c r="L385" s="22"/>
      <c r="M385" s="22"/>
      <c r="N385" s="22"/>
      <c r="O385" s="22"/>
      <c r="P385" s="29" t="str">
        <f t="shared" si="35"/>
        <v/>
      </c>
      <c r="Q385" s="152" t="str">
        <f t="shared" si="40"/>
        <v/>
      </c>
      <c r="R385" s="24"/>
      <c r="S385" s="149" t="str">
        <f>IF(L385="","",L385-SUM($H$9:H385))</f>
        <v/>
      </c>
      <c r="T385" s="86" t="str">
        <f>IF(H385="","",S385/SUM($H$9:H385))</f>
        <v/>
      </c>
      <c r="U385" s="24"/>
      <c r="V385" s="30" t="str">
        <f t="shared" si="36"/>
        <v/>
      </c>
      <c r="W385" s="29" t="str">
        <f>IF(P385="","",((P385-K385)*'1. Data Input'!$C$13)/12)</f>
        <v/>
      </c>
    </row>
    <row r="386" spans="1:23" s="20" customFormat="1">
      <c r="A386" s="25" t="str">
        <f t="shared" si="37"/>
        <v/>
      </c>
      <c r="B386" s="25" t="str">
        <f t="shared" si="38"/>
        <v/>
      </c>
      <c r="C386" s="25" t="str">
        <f>IF(D386="","",'1. Data Input'!$C$5+('3. Monthly Balance Sheet'!B386-'1. Data Input'!$C$4))</f>
        <v/>
      </c>
      <c r="D386" s="97"/>
      <c r="E386" s="93"/>
      <c r="F386" s="22"/>
      <c r="G386" s="29" t="str">
        <f t="shared" si="39"/>
        <v/>
      </c>
      <c r="H386" s="94" t="str">
        <f>IF(B386="","",IFERROR(SUMPRODUCT((MONTH('4. Trading Tracker'!$F$8:$F$703)=A386)*(YEAR('4. Trading Tracker'!$F$8:$F$703)=B386)*('4. Trading Tracker'!$L$8:$L$703)),0))</f>
        <v/>
      </c>
      <c r="I386" s="99"/>
      <c r="J386" s="4"/>
      <c r="K386" s="93"/>
      <c r="L386" s="22"/>
      <c r="M386" s="22"/>
      <c r="N386" s="22"/>
      <c r="O386" s="22"/>
      <c r="P386" s="29" t="str">
        <f t="shared" si="35"/>
        <v/>
      </c>
      <c r="Q386" s="152" t="str">
        <f t="shared" si="40"/>
        <v/>
      </c>
      <c r="R386" s="24"/>
      <c r="S386" s="149" t="str">
        <f>IF(L386="","",L386-SUM($H$9:H386))</f>
        <v/>
      </c>
      <c r="T386" s="86" t="str">
        <f>IF(H386="","",S386/SUM($H$9:H386))</f>
        <v/>
      </c>
      <c r="U386" s="24"/>
      <c r="V386" s="30" t="str">
        <f t="shared" si="36"/>
        <v/>
      </c>
      <c r="W386" s="29" t="str">
        <f>IF(P386="","",((P386-K386)*'1. Data Input'!$C$13)/12)</f>
        <v/>
      </c>
    </row>
    <row r="387" spans="1:23" s="20" customFormat="1">
      <c r="A387" s="25" t="str">
        <f t="shared" si="37"/>
        <v/>
      </c>
      <c r="B387" s="25" t="str">
        <f t="shared" si="38"/>
        <v/>
      </c>
      <c r="C387" s="25" t="str">
        <f>IF(D387="","",'1. Data Input'!$C$5+('3. Monthly Balance Sheet'!B387-'1. Data Input'!$C$4))</f>
        <v/>
      </c>
      <c r="D387" s="97"/>
      <c r="E387" s="93"/>
      <c r="F387" s="22"/>
      <c r="G387" s="29" t="str">
        <f t="shared" si="39"/>
        <v/>
      </c>
      <c r="H387" s="94" t="str">
        <f>IF(B387="","",IFERROR(SUMPRODUCT((MONTH('4. Trading Tracker'!$F$8:$F$703)=A387)*(YEAR('4. Trading Tracker'!$F$8:$F$703)=B387)*('4. Trading Tracker'!$L$8:$L$703)),0))</f>
        <v/>
      </c>
      <c r="I387" s="99"/>
      <c r="J387" s="4"/>
      <c r="K387" s="93"/>
      <c r="L387" s="22"/>
      <c r="M387" s="22"/>
      <c r="N387" s="22"/>
      <c r="O387" s="22"/>
      <c r="P387" s="29" t="str">
        <f t="shared" si="35"/>
        <v/>
      </c>
      <c r="Q387" s="152" t="str">
        <f t="shared" si="40"/>
        <v/>
      </c>
      <c r="R387" s="24"/>
      <c r="S387" s="149" t="str">
        <f>IF(L387="","",L387-SUM($H$9:H387))</f>
        <v/>
      </c>
      <c r="T387" s="86" t="str">
        <f>IF(H387="","",S387/SUM($H$9:H387))</f>
        <v/>
      </c>
      <c r="U387" s="24"/>
      <c r="V387" s="30" t="str">
        <f t="shared" si="36"/>
        <v/>
      </c>
      <c r="W387" s="29" t="str">
        <f>IF(P387="","",((P387-K387)*'1. Data Input'!$C$13)/12)</f>
        <v/>
      </c>
    </row>
    <row r="388" spans="1:23" s="20" customFormat="1">
      <c r="A388" s="25" t="str">
        <f t="shared" si="37"/>
        <v/>
      </c>
      <c r="B388" s="25" t="str">
        <f t="shared" si="38"/>
        <v/>
      </c>
      <c r="C388" s="25" t="str">
        <f>IF(D388="","",'1. Data Input'!$C$5+('3. Monthly Balance Sheet'!B388-'1. Data Input'!$C$4))</f>
        <v/>
      </c>
      <c r="D388" s="97"/>
      <c r="E388" s="93"/>
      <c r="F388" s="22"/>
      <c r="G388" s="29" t="str">
        <f t="shared" si="39"/>
        <v/>
      </c>
      <c r="H388" s="94" t="str">
        <f>IF(B388="","",IFERROR(SUMPRODUCT((MONTH('4. Trading Tracker'!$F$8:$F$703)=A388)*(YEAR('4. Trading Tracker'!$F$8:$F$703)=B388)*('4. Trading Tracker'!$L$8:$L$703)),0))</f>
        <v/>
      </c>
      <c r="I388" s="99"/>
      <c r="J388" s="4"/>
      <c r="K388" s="93"/>
      <c r="L388" s="22"/>
      <c r="M388" s="22"/>
      <c r="N388" s="22"/>
      <c r="O388" s="22"/>
      <c r="P388" s="29" t="str">
        <f t="shared" si="35"/>
        <v/>
      </c>
      <c r="Q388" s="152" t="str">
        <f t="shared" si="40"/>
        <v/>
      </c>
      <c r="R388" s="24"/>
      <c r="S388" s="149" t="str">
        <f>IF(L388="","",L388-SUM($H$9:H388))</f>
        <v/>
      </c>
      <c r="T388" s="86" t="str">
        <f>IF(H388="","",S388/SUM($H$9:H388))</f>
        <v/>
      </c>
      <c r="U388" s="24"/>
      <c r="V388" s="30" t="str">
        <f t="shared" si="36"/>
        <v/>
      </c>
      <c r="W388" s="29" t="str">
        <f>IF(P388="","",((P388-K388)*'1. Data Input'!$C$13)/12)</f>
        <v/>
      </c>
    </row>
    <row r="389" spans="1:23" s="20" customFormat="1">
      <c r="A389" s="25" t="str">
        <f t="shared" si="37"/>
        <v/>
      </c>
      <c r="B389" s="25" t="str">
        <f t="shared" si="38"/>
        <v/>
      </c>
      <c r="C389" s="25" t="str">
        <f>IF(D389="","",'1. Data Input'!$C$5+('3. Monthly Balance Sheet'!B389-'1. Data Input'!$C$4))</f>
        <v/>
      </c>
      <c r="D389" s="97"/>
      <c r="E389" s="93"/>
      <c r="F389" s="22"/>
      <c r="G389" s="29" t="str">
        <f t="shared" si="39"/>
        <v/>
      </c>
      <c r="H389" s="94" t="str">
        <f>IF(B389="","",IFERROR(SUMPRODUCT((MONTH('4. Trading Tracker'!$F$8:$F$703)=A389)*(YEAR('4. Trading Tracker'!$F$8:$F$703)=B389)*('4. Trading Tracker'!$L$8:$L$703)),0))</f>
        <v/>
      </c>
      <c r="I389" s="99"/>
      <c r="J389" s="4"/>
      <c r="K389" s="93"/>
      <c r="L389" s="22"/>
      <c r="M389" s="22"/>
      <c r="N389" s="22"/>
      <c r="O389" s="22"/>
      <c r="P389" s="29" t="str">
        <f t="shared" si="35"/>
        <v/>
      </c>
      <c r="Q389" s="152" t="str">
        <f t="shared" si="40"/>
        <v/>
      </c>
      <c r="R389" s="24"/>
      <c r="S389" s="149" t="str">
        <f>IF(L389="","",L389-SUM($H$9:H389))</f>
        <v/>
      </c>
      <c r="T389" s="86" t="str">
        <f>IF(H389="","",S389/SUM($H$9:H389))</f>
        <v/>
      </c>
      <c r="U389" s="24"/>
      <c r="V389" s="30" t="str">
        <f t="shared" si="36"/>
        <v/>
      </c>
      <c r="W389" s="29" t="str">
        <f>IF(P389="","",((P389-K389)*'1. Data Input'!$C$13)/12)</f>
        <v/>
      </c>
    </row>
    <row r="390" spans="1:23" s="20" customFormat="1">
      <c r="A390" s="25" t="str">
        <f t="shared" si="37"/>
        <v/>
      </c>
      <c r="B390" s="25" t="str">
        <f t="shared" si="38"/>
        <v/>
      </c>
      <c r="C390" s="25" t="str">
        <f>IF(D390="","",'1. Data Input'!$C$5+('3. Monthly Balance Sheet'!B390-'1. Data Input'!$C$4))</f>
        <v/>
      </c>
      <c r="D390" s="97"/>
      <c r="E390" s="93"/>
      <c r="F390" s="22"/>
      <c r="G390" s="29" t="str">
        <f t="shared" si="39"/>
        <v/>
      </c>
      <c r="H390" s="94" t="str">
        <f>IF(B390="","",IFERROR(SUMPRODUCT((MONTH('4. Trading Tracker'!$F$8:$F$703)=A390)*(YEAR('4. Trading Tracker'!$F$8:$F$703)=B390)*('4. Trading Tracker'!$L$8:$L$703)),0))</f>
        <v/>
      </c>
      <c r="I390" s="99"/>
      <c r="J390" s="4"/>
      <c r="K390" s="93"/>
      <c r="L390" s="22"/>
      <c r="M390" s="22"/>
      <c r="N390" s="22"/>
      <c r="O390" s="22"/>
      <c r="P390" s="29" t="str">
        <f t="shared" si="35"/>
        <v/>
      </c>
      <c r="Q390" s="152" t="str">
        <f t="shared" si="40"/>
        <v/>
      </c>
      <c r="R390" s="24"/>
      <c r="S390" s="149" t="str">
        <f>IF(L390="","",L390-SUM($H$9:H390))</f>
        <v/>
      </c>
      <c r="T390" s="86" t="str">
        <f>IF(H390="","",S390/SUM($H$9:H390))</f>
        <v/>
      </c>
      <c r="U390" s="24"/>
      <c r="V390" s="30" t="str">
        <f t="shared" si="36"/>
        <v/>
      </c>
      <c r="W390" s="29" t="str">
        <f>IF(P390="","",((P390-K390)*'1. Data Input'!$C$13)/12)</f>
        <v/>
      </c>
    </row>
    <row r="391" spans="1:23" s="20" customFormat="1">
      <c r="A391" s="25" t="str">
        <f t="shared" si="37"/>
        <v/>
      </c>
      <c r="B391" s="25" t="str">
        <f t="shared" si="38"/>
        <v/>
      </c>
      <c r="C391" s="25" t="str">
        <f>IF(D391="","",'1. Data Input'!$C$5+('3. Monthly Balance Sheet'!B391-'1. Data Input'!$C$4))</f>
        <v/>
      </c>
      <c r="D391" s="97"/>
      <c r="E391" s="93"/>
      <c r="F391" s="22"/>
      <c r="G391" s="29" t="str">
        <f t="shared" si="39"/>
        <v/>
      </c>
      <c r="H391" s="94" t="str">
        <f>IF(B391="","",IFERROR(SUMPRODUCT((MONTH('4. Trading Tracker'!$F$8:$F$703)=A391)*(YEAR('4. Trading Tracker'!$F$8:$F$703)=B391)*('4. Trading Tracker'!$L$8:$L$703)),0))</f>
        <v/>
      </c>
      <c r="I391" s="99"/>
      <c r="J391" s="4"/>
      <c r="K391" s="93"/>
      <c r="L391" s="22"/>
      <c r="M391" s="22"/>
      <c r="N391" s="22"/>
      <c r="O391" s="22"/>
      <c r="P391" s="29" t="str">
        <f t="shared" si="35"/>
        <v/>
      </c>
      <c r="Q391" s="152" t="str">
        <f t="shared" si="40"/>
        <v/>
      </c>
      <c r="R391" s="24"/>
      <c r="S391" s="149" t="str">
        <f>IF(L391="","",L391-SUM($H$9:H391))</f>
        <v/>
      </c>
      <c r="T391" s="86" t="str">
        <f>IF(H391="","",S391/SUM($H$9:H391))</f>
        <v/>
      </c>
      <c r="U391" s="24"/>
      <c r="V391" s="30" t="str">
        <f t="shared" si="36"/>
        <v/>
      </c>
      <c r="W391" s="29" t="str">
        <f>IF(P391="","",((P391-K391)*'1. Data Input'!$C$13)/12)</f>
        <v/>
      </c>
    </row>
    <row r="392" spans="1:23" s="20" customFormat="1">
      <c r="A392" s="25" t="str">
        <f t="shared" si="37"/>
        <v/>
      </c>
      <c r="B392" s="25" t="str">
        <f t="shared" si="38"/>
        <v/>
      </c>
      <c r="C392" s="25" t="str">
        <f>IF(D392="","",'1. Data Input'!$C$5+('3. Monthly Balance Sheet'!B392-'1. Data Input'!$C$4))</f>
        <v/>
      </c>
      <c r="D392" s="97"/>
      <c r="E392" s="93"/>
      <c r="F392" s="22"/>
      <c r="G392" s="29" t="str">
        <f t="shared" si="39"/>
        <v/>
      </c>
      <c r="H392" s="94" t="str">
        <f>IF(B392="","",IFERROR(SUMPRODUCT((MONTH('4. Trading Tracker'!$F$8:$F$703)=A392)*(YEAR('4. Trading Tracker'!$F$8:$F$703)=B392)*('4. Trading Tracker'!$L$8:$L$703)),0))</f>
        <v/>
      </c>
      <c r="I392" s="99"/>
      <c r="J392" s="4"/>
      <c r="K392" s="93"/>
      <c r="L392" s="22"/>
      <c r="M392" s="22"/>
      <c r="N392" s="22"/>
      <c r="O392" s="22"/>
      <c r="P392" s="29" t="str">
        <f t="shared" si="35"/>
        <v/>
      </c>
      <c r="Q392" s="152" t="str">
        <f t="shared" si="40"/>
        <v/>
      </c>
      <c r="R392" s="24"/>
      <c r="S392" s="149" t="str">
        <f>IF(L392="","",L392-SUM($H$9:H392))</f>
        <v/>
      </c>
      <c r="T392" s="86" t="str">
        <f>IF(H392="","",S392/SUM($H$9:H392))</f>
        <v/>
      </c>
      <c r="U392" s="24"/>
      <c r="V392" s="30" t="str">
        <f t="shared" si="36"/>
        <v/>
      </c>
      <c r="W392" s="29" t="str">
        <f>IF(P392="","",((P392-K392)*'1. Data Input'!$C$13)/12)</f>
        <v/>
      </c>
    </row>
    <row r="393" spans="1:23" s="20" customFormat="1">
      <c r="A393" s="25" t="str">
        <f t="shared" si="37"/>
        <v/>
      </c>
      <c r="B393" s="25" t="str">
        <f t="shared" si="38"/>
        <v/>
      </c>
      <c r="C393" s="25" t="str">
        <f>IF(D393="","",'1. Data Input'!$C$5+('3. Monthly Balance Sheet'!B393-'1. Data Input'!$C$4))</f>
        <v/>
      </c>
      <c r="D393" s="97"/>
      <c r="E393" s="93"/>
      <c r="F393" s="22"/>
      <c r="G393" s="29" t="str">
        <f t="shared" si="39"/>
        <v/>
      </c>
      <c r="H393" s="94" t="str">
        <f>IF(B393="","",IFERROR(SUMPRODUCT((MONTH('4. Trading Tracker'!$F$8:$F$703)=A393)*(YEAR('4. Trading Tracker'!$F$8:$F$703)=B393)*('4. Trading Tracker'!$L$8:$L$703)),0))</f>
        <v/>
      </c>
      <c r="I393" s="99"/>
      <c r="J393" s="4"/>
      <c r="K393" s="93"/>
      <c r="L393" s="22"/>
      <c r="M393" s="22"/>
      <c r="N393" s="22"/>
      <c r="O393" s="22"/>
      <c r="P393" s="29" t="str">
        <f t="shared" ref="P393:P456" si="41">IF(D393="","",SUM(K393:O393))</f>
        <v/>
      </c>
      <c r="Q393" s="152" t="str">
        <f t="shared" si="40"/>
        <v/>
      </c>
      <c r="R393" s="24"/>
      <c r="S393" s="149" t="str">
        <f>IF(L393="","",L393-SUM($H$9:H393))</f>
        <v/>
      </c>
      <c r="T393" s="86" t="str">
        <f>IF(H393="","",S393/SUM($H$9:H393))</f>
        <v/>
      </c>
      <c r="U393" s="24"/>
      <c r="V393" s="30" t="str">
        <f t="shared" ref="V393:V456" si="42">IFERROR((G393)/E393,"")</f>
        <v/>
      </c>
      <c r="W393" s="29" t="str">
        <f>IF(P393="","",((P393-K393)*'1. Data Input'!$C$13)/12)</f>
        <v/>
      </c>
    </row>
    <row r="394" spans="1:23" s="20" customFormat="1">
      <c r="A394" s="25" t="str">
        <f t="shared" ref="A394:A457" si="43">IF(D394="","",MONTH(D394))</f>
        <v/>
      </c>
      <c r="B394" s="25" t="str">
        <f t="shared" ref="B394:B457" si="44">IF(YEAR(D394)=1900,"",YEAR(D394))</f>
        <v/>
      </c>
      <c r="C394" s="25" t="str">
        <f>IF(D394="","",'1. Data Input'!$C$5+('3. Monthly Balance Sheet'!B394-'1. Data Input'!$C$4))</f>
        <v/>
      </c>
      <c r="D394" s="97"/>
      <c r="E394" s="93"/>
      <c r="F394" s="22"/>
      <c r="G394" s="29" t="str">
        <f t="shared" ref="G394:G457" si="45">IF(E394="","",E394-F394)</f>
        <v/>
      </c>
      <c r="H394" s="94" t="str">
        <f>IF(B394="","",IFERROR(SUMPRODUCT((MONTH('4. Trading Tracker'!$F$8:$F$703)=A394)*(YEAR('4. Trading Tracker'!$F$8:$F$703)=B394)*('4. Trading Tracker'!$L$8:$L$703)),0))</f>
        <v/>
      </c>
      <c r="I394" s="99"/>
      <c r="J394" s="4"/>
      <c r="K394" s="93"/>
      <c r="L394" s="22"/>
      <c r="M394" s="22"/>
      <c r="N394" s="22"/>
      <c r="O394" s="22"/>
      <c r="P394" s="29" t="str">
        <f t="shared" si="41"/>
        <v/>
      </c>
      <c r="Q394" s="152" t="str">
        <f t="shared" ref="Q394:Q457" si="46">IF(P394=0,"",IFERROR(((P394/P393)-1),""))</f>
        <v/>
      </c>
      <c r="R394" s="24"/>
      <c r="S394" s="149" t="str">
        <f>IF(L394="","",L394-SUM($H$9:H394))</f>
        <v/>
      </c>
      <c r="T394" s="86" t="str">
        <f>IF(H394="","",S394/SUM($H$9:H394))</f>
        <v/>
      </c>
      <c r="U394" s="24"/>
      <c r="V394" s="30" t="str">
        <f t="shared" si="42"/>
        <v/>
      </c>
      <c r="W394" s="29" t="str">
        <f>IF(P394="","",((P394-K394)*'1. Data Input'!$C$13)/12)</f>
        <v/>
      </c>
    </row>
    <row r="395" spans="1:23" s="20" customFormat="1">
      <c r="A395" s="25" t="str">
        <f t="shared" si="43"/>
        <v/>
      </c>
      <c r="B395" s="25" t="str">
        <f t="shared" si="44"/>
        <v/>
      </c>
      <c r="C395" s="25" t="str">
        <f>IF(D395="","",'1. Data Input'!$C$5+('3. Monthly Balance Sheet'!B395-'1. Data Input'!$C$4))</f>
        <v/>
      </c>
      <c r="D395" s="97"/>
      <c r="E395" s="93"/>
      <c r="F395" s="22"/>
      <c r="G395" s="29" t="str">
        <f t="shared" si="45"/>
        <v/>
      </c>
      <c r="H395" s="94" t="str">
        <f>IF(B395="","",IFERROR(SUMPRODUCT((MONTH('4. Trading Tracker'!$F$8:$F$703)=A395)*(YEAR('4. Trading Tracker'!$F$8:$F$703)=B395)*('4. Trading Tracker'!$L$8:$L$703)),0))</f>
        <v/>
      </c>
      <c r="I395" s="99"/>
      <c r="J395" s="4"/>
      <c r="K395" s="93"/>
      <c r="L395" s="22"/>
      <c r="M395" s="22"/>
      <c r="N395" s="22"/>
      <c r="O395" s="22"/>
      <c r="P395" s="29" t="str">
        <f t="shared" si="41"/>
        <v/>
      </c>
      <c r="Q395" s="152" t="str">
        <f t="shared" si="46"/>
        <v/>
      </c>
      <c r="R395" s="24"/>
      <c r="S395" s="149" t="str">
        <f>IF(L395="","",L395-SUM($H$9:H395))</f>
        <v/>
      </c>
      <c r="T395" s="86" t="str">
        <f>IF(H395="","",S395/SUM($H$9:H395))</f>
        <v/>
      </c>
      <c r="U395" s="24"/>
      <c r="V395" s="30" t="str">
        <f t="shared" si="42"/>
        <v/>
      </c>
      <c r="W395" s="29" t="str">
        <f>IF(P395="","",((P395-K395)*'1. Data Input'!$C$13)/12)</f>
        <v/>
      </c>
    </row>
    <row r="396" spans="1:23" s="20" customFormat="1">
      <c r="A396" s="25" t="str">
        <f t="shared" si="43"/>
        <v/>
      </c>
      <c r="B396" s="25" t="str">
        <f t="shared" si="44"/>
        <v/>
      </c>
      <c r="C396" s="25" t="str">
        <f>IF(D396="","",'1. Data Input'!$C$5+('3. Monthly Balance Sheet'!B396-'1. Data Input'!$C$4))</f>
        <v/>
      </c>
      <c r="D396" s="97"/>
      <c r="E396" s="93"/>
      <c r="F396" s="22"/>
      <c r="G396" s="29" t="str">
        <f t="shared" si="45"/>
        <v/>
      </c>
      <c r="H396" s="94" t="str">
        <f>IF(B396="","",IFERROR(SUMPRODUCT((MONTH('4. Trading Tracker'!$F$8:$F$703)=A396)*(YEAR('4. Trading Tracker'!$F$8:$F$703)=B396)*('4. Trading Tracker'!$L$8:$L$703)),0))</f>
        <v/>
      </c>
      <c r="I396" s="99"/>
      <c r="J396" s="4"/>
      <c r="K396" s="93"/>
      <c r="L396" s="22"/>
      <c r="M396" s="22"/>
      <c r="N396" s="22"/>
      <c r="O396" s="22"/>
      <c r="P396" s="29" t="str">
        <f t="shared" si="41"/>
        <v/>
      </c>
      <c r="Q396" s="152" t="str">
        <f t="shared" si="46"/>
        <v/>
      </c>
      <c r="R396" s="24"/>
      <c r="S396" s="149" t="str">
        <f>IF(L396="","",L396-SUM($H$9:H396))</f>
        <v/>
      </c>
      <c r="T396" s="86" t="str">
        <f>IF(H396="","",S396/SUM($H$9:H396))</f>
        <v/>
      </c>
      <c r="U396" s="24"/>
      <c r="V396" s="30" t="str">
        <f t="shared" si="42"/>
        <v/>
      </c>
      <c r="W396" s="29" t="str">
        <f>IF(P396="","",((P396-K396)*'1. Data Input'!$C$13)/12)</f>
        <v/>
      </c>
    </row>
    <row r="397" spans="1:23" s="20" customFormat="1">
      <c r="A397" s="25" t="str">
        <f t="shared" si="43"/>
        <v/>
      </c>
      <c r="B397" s="25" t="str">
        <f t="shared" si="44"/>
        <v/>
      </c>
      <c r="C397" s="25" t="str">
        <f>IF(D397="","",'1. Data Input'!$C$5+('3. Monthly Balance Sheet'!B397-'1. Data Input'!$C$4))</f>
        <v/>
      </c>
      <c r="D397" s="97"/>
      <c r="E397" s="93"/>
      <c r="F397" s="22"/>
      <c r="G397" s="29" t="str">
        <f t="shared" si="45"/>
        <v/>
      </c>
      <c r="H397" s="94" t="str">
        <f>IF(B397="","",IFERROR(SUMPRODUCT((MONTH('4. Trading Tracker'!$F$8:$F$703)=A397)*(YEAR('4. Trading Tracker'!$F$8:$F$703)=B397)*('4. Trading Tracker'!$L$8:$L$703)),0))</f>
        <v/>
      </c>
      <c r="I397" s="99"/>
      <c r="J397" s="4"/>
      <c r="K397" s="93"/>
      <c r="L397" s="22"/>
      <c r="M397" s="22"/>
      <c r="N397" s="22"/>
      <c r="O397" s="22"/>
      <c r="P397" s="29" t="str">
        <f t="shared" si="41"/>
        <v/>
      </c>
      <c r="Q397" s="152" t="str">
        <f t="shared" si="46"/>
        <v/>
      </c>
      <c r="R397" s="24"/>
      <c r="S397" s="149" t="str">
        <f>IF(L397="","",L397-SUM($H$9:H397))</f>
        <v/>
      </c>
      <c r="T397" s="86" t="str">
        <f>IF(H397="","",S397/SUM($H$9:H397))</f>
        <v/>
      </c>
      <c r="U397" s="24"/>
      <c r="V397" s="30" t="str">
        <f t="shared" si="42"/>
        <v/>
      </c>
      <c r="W397" s="29" t="str">
        <f>IF(P397="","",((P397-K397)*'1. Data Input'!$C$13)/12)</f>
        <v/>
      </c>
    </row>
    <row r="398" spans="1:23" s="20" customFormat="1">
      <c r="A398" s="25" t="str">
        <f t="shared" si="43"/>
        <v/>
      </c>
      <c r="B398" s="25" t="str">
        <f t="shared" si="44"/>
        <v/>
      </c>
      <c r="C398" s="25" t="str">
        <f>IF(D398="","",'1. Data Input'!$C$5+('3. Monthly Balance Sheet'!B398-'1. Data Input'!$C$4))</f>
        <v/>
      </c>
      <c r="D398" s="97"/>
      <c r="E398" s="93"/>
      <c r="F398" s="22"/>
      <c r="G398" s="29" t="str">
        <f t="shared" si="45"/>
        <v/>
      </c>
      <c r="H398" s="94" t="str">
        <f>IF(B398="","",IFERROR(SUMPRODUCT((MONTH('4. Trading Tracker'!$F$8:$F$703)=A398)*(YEAR('4. Trading Tracker'!$F$8:$F$703)=B398)*('4. Trading Tracker'!$L$8:$L$703)),0))</f>
        <v/>
      </c>
      <c r="I398" s="99"/>
      <c r="J398" s="4"/>
      <c r="K398" s="93"/>
      <c r="L398" s="22"/>
      <c r="M398" s="22"/>
      <c r="N398" s="22"/>
      <c r="O398" s="22"/>
      <c r="P398" s="29" t="str">
        <f t="shared" si="41"/>
        <v/>
      </c>
      <c r="Q398" s="152" t="str">
        <f t="shared" si="46"/>
        <v/>
      </c>
      <c r="R398" s="24"/>
      <c r="S398" s="149" t="str">
        <f>IF(L398="","",L398-SUM($H$9:H398))</f>
        <v/>
      </c>
      <c r="T398" s="86" t="str">
        <f>IF(H398="","",S398/SUM($H$9:H398))</f>
        <v/>
      </c>
      <c r="U398" s="24"/>
      <c r="V398" s="30" t="str">
        <f t="shared" si="42"/>
        <v/>
      </c>
      <c r="W398" s="29" t="str">
        <f>IF(P398="","",((P398-K398)*'1. Data Input'!$C$13)/12)</f>
        <v/>
      </c>
    </row>
    <row r="399" spans="1:23" s="20" customFormat="1">
      <c r="A399" s="25" t="str">
        <f t="shared" si="43"/>
        <v/>
      </c>
      <c r="B399" s="25" t="str">
        <f t="shared" si="44"/>
        <v/>
      </c>
      <c r="C399" s="25" t="str">
        <f>IF(D399="","",'1. Data Input'!$C$5+('3. Monthly Balance Sheet'!B399-'1. Data Input'!$C$4))</f>
        <v/>
      </c>
      <c r="D399" s="97"/>
      <c r="E399" s="93"/>
      <c r="F399" s="22"/>
      <c r="G399" s="29" t="str">
        <f t="shared" si="45"/>
        <v/>
      </c>
      <c r="H399" s="94" t="str">
        <f>IF(B399="","",IFERROR(SUMPRODUCT((MONTH('4. Trading Tracker'!$F$8:$F$703)=A399)*(YEAR('4. Trading Tracker'!$F$8:$F$703)=B399)*('4. Trading Tracker'!$L$8:$L$703)),0))</f>
        <v/>
      </c>
      <c r="I399" s="99"/>
      <c r="J399" s="4"/>
      <c r="K399" s="93"/>
      <c r="L399" s="22"/>
      <c r="M399" s="22"/>
      <c r="N399" s="22"/>
      <c r="O399" s="22"/>
      <c r="P399" s="29" t="str">
        <f t="shared" si="41"/>
        <v/>
      </c>
      <c r="Q399" s="152" t="str">
        <f t="shared" si="46"/>
        <v/>
      </c>
      <c r="R399" s="24"/>
      <c r="S399" s="149" t="str">
        <f>IF(L399="","",L399-SUM($H$9:H399))</f>
        <v/>
      </c>
      <c r="T399" s="86" t="str">
        <f>IF(H399="","",S399/SUM($H$9:H399))</f>
        <v/>
      </c>
      <c r="U399" s="24"/>
      <c r="V399" s="30" t="str">
        <f t="shared" si="42"/>
        <v/>
      </c>
      <c r="W399" s="29" t="str">
        <f>IF(P399="","",((P399-K399)*'1. Data Input'!$C$13)/12)</f>
        <v/>
      </c>
    </row>
    <row r="400" spans="1:23" s="20" customFormat="1">
      <c r="A400" s="25" t="str">
        <f t="shared" si="43"/>
        <v/>
      </c>
      <c r="B400" s="25" t="str">
        <f t="shared" si="44"/>
        <v/>
      </c>
      <c r="C400" s="25" t="str">
        <f>IF(D400="","",'1. Data Input'!$C$5+('3. Monthly Balance Sheet'!B400-'1. Data Input'!$C$4))</f>
        <v/>
      </c>
      <c r="D400" s="97"/>
      <c r="E400" s="93"/>
      <c r="F400" s="22"/>
      <c r="G400" s="29" t="str">
        <f t="shared" si="45"/>
        <v/>
      </c>
      <c r="H400" s="94" t="str">
        <f>IF(B400="","",IFERROR(SUMPRODUCT((MONTH('4. Trading Tracker'!$F$8:$F$703)=A400)*(YEAR('4. Trading Tracker'!$F$8:$F$703)=B400)*('4. Trading Tracker'!$L$8:$L$703)),0))</f>
        <v/>
      </c>
      <c r="I400" s="99"/>
      <c r="J400" s="4"/>
      <c r="K400" s="93"/>
      <c r="L400" s="22"/>
      <c r="M400" s="22"/>
      <c r="N400" s="22"/>
      <c r="O400" s="22"/>
      <c r="P400" s="29" t="str">
        <f t="shared" si="41"/>
        <v/>
      </c>
      <c r="Q400" s="152" t="str">
        <f t="shared" si="46"/>
        <v/>
      </c>
      <c r="R400" s="24"/>
      <c r="S400" s="149" t="str">
        <f>IF(L400="","",L400-SUM($H$9:H400))</f>
        <v/>
      </c>
      <c r="T400" s="86" t="str">
        <f>IF(H400="","",S400/SUM($H$9:H400))</f>
        <v/>
      </c>
      <c r="U400" s="24"/>
      <c r="V400" s="30" t="str">
        <f t="shared" si="42"/>
        <v/>
      </c>
      <c r="W400" s="29" t="str">
        <f>IF(P400="","",((P400-K400)*'1. Data Input'!$C$13)/12)</f>
        <v/>
      </c>
    </row>
    <row r="401" spans="1:23" s="20" customFormat="1">
      <c r="A401" s="25" t="str">
        <f t="shared" si="43"/>
        <v/>
      </c>
      <c r="B401" s="25" t="str">
        <f t="shared" si="44"/>
        <v/>
      </c>
      <c r="C401" s="25" t="str">
        <f>IF(D401="","",'1. Data Input'!$C$5+('3. Monthly Balance Sheet'!B401-'1. Data Input'!$C$4))</f>
        <v/>
      </c>
      <c r="D401" s="97"/>
      <c r="E401" s="93"/>
      <c r="F401" s="22"/>
      <c r="G401" s="29" t="str">
        <f t="shared" si="45"/>
        <v/>
      </c>
      <c r="H401" s="94" t="str">
        <f>IF(B401="","",IFERROR(SUMPRODUCT((MONTH('4. Trading Tracker'!$F$8:$F$703)=A401)*(YEAR('4. Trading Tracker'!$F$8:$F$703)=B401)*('4. Trading Tracker'!$L$8:$L$703)),0))</f>
        <v/>
      </c>
      <c r="I401" s="99"/>
      <c r="J401" s="4"/>
      <c r="K401" s="93"/>
      <c r="L401" s="22"/>
      <c r="M401" s="22"/>
      <c r="N401" s="22"/>
      <c r="O401" s="22"/>
      <c r="P401" s="29" t="str">
        <f t="shared" si="41"/>
        <v/>
      </c>
      <c r="Q401" s="152" t="str">
        <f t="shared" si="46"/>
        <v/>
      </c>
      <c r="R401" s="24"/>
      <c r="S401" s="149" t="str">
        <f>IF(L401="","",L401-SUM($H$9:H401))</f>
        <v/>
      </c>
      <c r="T401" s="86" t="str">
        <f>IF(H401="","",S401/SUM($H$9:H401))</f>
        <v/>
      </c>
      <c r="U401" s="24"/>
      <c r="V401" s="30" t="str">
        <f t="shared" si="42"/>
        <v/>
      </c>
      <c r="W401" s="29" t="str">
        <f>IF(P401="","",((P401-K401)*'1. Data Input'!$C$13)/12)</f>
        <v/>
      </c>
    </row>
    <row r="402" spans="1:23" s="20" customFormat="1">
      <c r="A402" s="25" t="str">
        <f t="shared" si="43"/>
        <v/>
      </c>
      <c r="B402" s="25" t="str">
        <f t="shared" si="44"/>
        <v/>
      </c>
      <c r="C402" s="25" t="str">
        <f>IF(D402="","",'1. Data Input'!$C$5+('3. Monthly Balance Sheet'!B402-'1. Data Input'!$C$4))</f>
        <v/>
      </c>
      <c r="D402" s="97"/>
      <c r="E402" s="93"/>
      <c r="F402" s="22"/>
      <c r="G402" s="29" t="str">
        <f t="shared" si="45"/>
        <v/>
      </c>
      <c r="H402" s="94" t="str">
        <f>IF(B402="","",IFERROR(SUMPRODUCT((MONTH('4. Trading Tracker'!$F$8:$F$703)=A402)*(YEAR('4. Trading Tracker'!$F$8:$F$703)=B402)*('4. Trading Tracker'!$L$8:$L$703)),0))</f>
        <v/>
      </c>
      <c r="I402" s="99"/>
      <c r="J402" s="4"/>
      <c r="K402" s="93"/>
      <c r="L402" s="22"/>
      <c r="M402" s="22"/>
      <c r="N402" s="22"/>
      <c r="O402" s="22"/>
      <c r="P402" s="29" t="str">
        <f t="shared" si="41"/>
        <v/>
      </c>
      <c r="Q402" s="152" t="str">
        <f t="shared" si="46"/>
        <v/>
      </c>
      <c r="R402" s="24"/>
      <c r="S402" s="149" t="str">
        <f>IF(L402="","",L402-SUM($H$9:H402))</f>
        <v/>
      </c>
      <c r="T402" s="86" t="str">
        <f>IF(H402="","",S402/SUM($H$9:H402))</f>
        <v/>
      </c>
      <c r="U402" s="24"/>
      <c r="V402" s="30" t="str">
        <f t="shared" si="42"/>
        <v/>
      </c>
      <c r="W402" s="29" t="str">
        <f>IF(P402="","",((P402-K402)*'1. Data Input'!$C$13)/12)</f>
        <v/>
      </c>
    </row>
    <row r="403" spans="1:23" s="20" customFormat="1">
      <c r="A403" s="25" t="str">
        <f t="shared" si="43"/>
        <v/>
      </c>
      <c r="B403" s="25" t="str">
        <f t="shared" si="44"/>
        <v/>
      </c>
      <c r="C403" s="25" t="str">
        <f>IF(D403="","",'1. Data Input'!$C$5+('3. Monthly Balance Sheet'!B403-'1. Data Input'!$C$4))</f>
        <v/>
      </c>
      <c r="D403" s="97"/>
      <c r="E403" s="93"/>
      <c r="F403" s="22"/>
      <c r="G403" s="29" t="str">
        <f t="shared" si="45"/>
        <v/>
      </c>
      <c r="H403" s="94" t="str">
        <f>IF(B403="","",IFERROR(SUMPRODUCT((MONTH('4. Trading Tracker'!$F$8:$F$703)=A403)*(YEAR('4. Trading Tracker'!$F$8:$F$703)=B403)*('4. Trading Tracker'!$L$8:$L$703)),0))</f>
        <v/>
      </c>
      <c r="I403" s="99"/>
      <c r="J403" s="4"/>
      <c r="K403" s="93"/>
      <c r="L403" s="22"/>
      <c r="M403" s="22"/>
      <c r="N403" s="22"/>
      <c r="O403" s="22"/>
      <c r="P403" s="29" t="str">
        <f t="shared" si="41"/>
        <v/>
      </c>
      <c r="Q403" s="152" t="str">
        <f t="shared" si="46"/>
        <v/>
      </c>
      <c r="R403" s="24"/>
      <c r="S403" s="149" t="str">
        <f>IF(L403="","",L403-SUM($H$9:H403))</f>
        <v/>
      </c>
      <c r="T403" s="86" t="str">
        <f>IF(H403="","",S403/SUM($H$9:H403))</f>
        <v/>
      </c>
      <c r="U403" s="24"/>
      <c r="V403" s="30" t="str">
        <f t="shared" si="42"/>
        <v/>
      </c>
      <c r="W403" s="29" t="str">
        <f>IF(P403="","",((P403-K403)*'1. Data Input'!$C$13)/12)</f>
        <v/>
      </c>
    </row>
    <row r="404" spans="1:23" s="20" customFormat="1">
      <c r="A404" s="25" t="str">
        <f t="shared" si="43"/>
        <v/>
      </c>
      <c r="B404" s="25" t="str">
        <f t="shared" si="44"/>
        <v/>
      </c>
      <c r="C404" s="25" t="str">
        <f>IF(D404="","",'1. Data Input'!$C$5+('3. Monthly Balance Sheet'!B404-'1. Data Input'!$C$4))</f>
        <v/>
      </c>
      <c r="D404" s="97"/>
      <c r="E404" s="93"/>
      <c r="F404" s="22"/>
      <c r="G404" s="29" t="str">
        <f t="shared" si="45"/>
        <v/>
      </c>
      <c r="H404" s="94" t="str">
        <f>IF(B404="","",IFERROR(SUMPRODUCT((MONTH('4. Trading Tracker'!$F$8:$F$703)=A404)*(YEAR('4. Trading Tracker'!$F$8:$F$703)=B404)*('4. Trading Tracker'!$L$8:$L$703)),0))</f>
        <v/>
      </c>
      <c r="I404" s="99"/>
      <c r="J404" s="4"/>
      <c r="K404" s="93"/>
      <c r="L404" s="22"/>
      <c r="M404" s="22"/>
      <c r="N404" s="22"/>
      <c r="O404" s="22"/>
      <c r="P404" s="29" t="str">
        <f t="shared" si="41"/>
        <v/>
      </c>
      <c r="Q404" s="152" t="str">
        <f t="shared" si="46"/>
        <v/>
      </c>
      <c r="R404" s="24"/>
      <c r="S404" s="149" t="str">
        <f>IF(L404="","",L404-SUM($H$9:H404))</f>
        <v/>
      </c>
      <c r="T404" s="86" t="str">
        <f>IF(H404="","",S404/SUM($H$9:H404))</f>
        <v/>
      </c>
      <c r="U404" s="24"/>
      <c r="V404" s="30" t="str">
        <f t="shared" si="42"/>
        <v/>
      </c>
      <c r="W404" s="29" t="str">
        <f>IF(P404="","",((P404-K404)*'1. Data Input'!$C$13)/12)</f>
        <v/>
      </c>
    </row>
    <row r="405" spans="1:23" s="20" customFormat="1">
      <c r="A405" s="25" t="str">
        <f t="shared" si="43"/>
        <v/>
      </c>
      <c r="B405" s="25" t="str">
        <f t="shared" si="44"/>
        <v/>
      </c>
      <c r="C405" s="25" t="str">
        <f>IF(D405="","",'1. Data Input'!$C$5+('3. Monthly Balance Sheet'!B405-'1. Data Input'!$C$4))</f>
        <v/>
      </c>
      <c r="D405" s="97"/>
      <c r="E405" s="93"/>
      <c r="F405" s="22"/>
      <c r="G405" s="29" t="str">
        <f t="shared" si="45"/>
        <v/>
      </c>
      <c r="H405" s="94" t="str">
        <f>IF(B405="","",IFERROR(SUMPRODUCT((MONTH('4. Trading Tracker'!$F$8:$F$703)=A405)*(YEAR('4. Trading Tracker'!$F$8:$F$703)=B405)*('4. Trading Tracker'!$L$8:$L$703)),0))</f>
        <v/>
      </c>
      <c r="I405" s="99"/>
      <c r="J405" s="4"/>
      <c r="K405" s="93"/>
      <c r="L405" s="22"/>
      <c r="M405" s="22"/>
      <c r="N405" s="22"/>
      <c r="O405" s="22"/>
      <c r="P405" s="29" t="str">
        <f t="shared" si="41"/>
        <v/>
      </c>
      <c r="Q405" s="152" t="str">
        <f t="shared" si="46"/>
        <v/>
      </c>
      <c r="R405" s="24"/>
      <c r="S405" s="149" t="str">
        <f>IF(L405="","",L405-SUM($H$9:H405))</f>
        <v/>
      </c>
      <c r="T405" s="86" t="str">
        <f>IF(H405="","",S405/SUM($H$9:H405))</f>
        <v/>
      </c>
      <c r="U405" s="24"/>
      <c r="V405" s="30" t="str">
        <f t="shared" si="42"/>
        <v/>
      </c>
      <c r="W405" s="29" t="str">
        <f>IF(P405="","",((P405-K405)*'1. Data Input'!$C$13)/12)</f>
        <v/>
      </c>
    </row>
    <row r="406" spans="1:23" s="20" customFormat="1">
      <c r="A406" s="25" t="str">
        <f t="shared" si="43"/>
        <v/>
      </c>
      <c r="B406" s="25" t="str">
        <f t="shared" si="44"/>
        <v/>
      </c>
      <c r="C406" s="25" t="str">
        <f>IF(D406="","",'1. Data Input'!$C$5+('3. Monthly Balance Sheet'!B406-'1. Data Input'!$C$4))</f>
        <v/>
      </c>
      <c r="D406" s="97"/>
      <c r="E406" s="93"/>
      <c r="F406" s="22"/>
      <c r="G406" s="29" t="str">
        <f t="shared" si="45"/>
        <v/>
      </c>
      <c r="H406" s="94" t="str">
        <f>IF(B406="","",IFERROR(SUMPRODUCT((MONTH('4. Trading Tracker'!$F$8:$F$703)=A406)*(YEAR('4. Trading Tracker'!$F$8:$F$703)=B406)*('4. Trading Tracker'!$L$8:$L$703)),0))</f>
        <v/>
      </c>
      <c r="I406" s="99"/>
      <c r="J406" s="4"/>
      <c r="K406" s="93"/>
      <c r="L406" s="22"/>
      <c r="M406" s="22"/>
      <c r="N406" s="22"/>
      <c r="O406" s="22"/>
      <c r="P406" s="29" t="str">
        <f t="shared" si="41"/>
        <v/>
      </c>
      <c r="Q406" s="152" t="str">
        <f t="shared" si="46"/>
        <v/>
      </c>
      <c r="R406" s="24"/>
      <c r="S406" s="149" t="str">
        <f>IF(L406="","",L406-SUM($H$9:H406))</f>
        <v/>
      </c>
      <c r="T406" s="86" t="str">
        <f>IF(H406="","",S406/SUM($H$9:H406))</f>
        <v/>
      </c>
      <c r="U406" s="24"/>
      <c r="V406" s="30" t="str">
        <f t="shared" si="42"/>
        <v/>
      </c>
      <c r="W406" s="29" t="str">
        <f>IF(P406="","",((P406-K406)*'1. Data Input'!$C$13)/12)</f>
        <v/>
      </c>
    </row>
    <row r="407" spans="1:23" s="20" customFormat="1">
      <c r="A407" s="25" t="str">
        <f t="shared" si="43"/>
        <v/>
      </c>
      <c r="B407" s="25" t="str">
        <f t="shared" si="44"/>
        <v/>
      </c>
      <c r="C407" s="25" t="str">
        <f>IF(D407="","",'1. Data Input'!$C$5+('3. Monthly Balance Sheet'!B407-'1. Data Input'!$C$4))</f>
        <v/>
      </c>
      <c r="D407" s="97"/>
      <c r="E407" s="93"/>
      <c r="F407" s="22"/>
      <c r="G407" s="29" t="str">
        <f t="shared" si="45"/>
        <v/>
      </c>
      <c r="H407" s="94" t="str">
        <f>IF(B407="","",IFERROR(SUMPRODUCT((MONTH('4. Trading Tracker'!$F$8:$F$703)=A407)*(YEAR('4. Trading Tracker'!$F$8:$F$703)=B407)*('4. Trading Tracker'!$L$8:$L$703)),0))</f>
        <v/>
      </c>
      <c r="I407" s="99"/>
      <c r="J407" s="4"/>
      <c r="K407" s="93"/>
      <c r="L407" s="22"/>
      <c r="M407" s="22"/>
      <c r="N407" s="22"/>
      <c r="O407" s="22"/>
      <c r="P407" s="29" t="str">
        <f t="shared" si="41"/>
        <v/>
      </c>
      <c r="Q407" s="152" t="str">
        <f t="shared" si="46"/>
        <v/>
      </c>
      <c r="R407" s="24"/>
      <c r="S407" s="149" t="str">
        <f>IF(L407="","",L407-SUM($H$9:H407))</f>
        <v/>
      </c>
      <c r="T407" s="86" t="str">
        <f>IF(H407="","",S407/SUM($H$9:H407))</f>
        <v/>
      </c>
      <c r="U407" s="24"/>
      <c r="V407" s="30" t="str">
        <f t="shared" si="42"/>
        <v/>
      </c>
      <c r="W407" s="29" t="str">
        <f>IF(P407="","",((P407-K407)*'1. Data Input'!$C$13)/12)</f>
        <v/>
      </c>
    </row>
    <row r="408" spans="1:23" s="20" customFormat="1">
      <c r="A408" s="25" t="str">
        <f t="shared" si="43"/>
        <v/>
      </c>
      <c r="B408" s="25" t="str">
        <f t="shared" si="44"/>
        <v/>
      </c>
      <c r="C408" s="25" t="str">
        <f>IF(D408="","",'1. Data Input'!$C$5+('3. Monthly Balance Sheet'!B408-'1. Data Input'!$C$4))</f>
        <v/>
      </c>
      <c r="D408" s="97"/>
      <c r="E408" s="93"/>
      <c r="F408" s="22"/>
      <c r="G408" s="29" t="str">
        <f t="shared" si="45"/>
        <v/>
      </c>
      <c r="H408" s="94" t="str">
        <f>IF(B408="","",IFERROR(SUMPRODUCT((MONTH('4. Trading Tracker'!$F$8:$F$703)=A408)*(YEAR('4. Trading Tracker'!$F$8:$F$703)=B408)*('4. Trading Tracker'!$L$8:$L$703)),0))</f>
        <v/>
      </c>
      <c r="I408" s="99"/>
      <c r="J408" s="4"/>
      <c r="K408" s="93"/>
      <c r="L408" s="22"/>
      <c r="M408" s="22"/>
      <c r="N408" s="22"/>
      <c r="O408" s="22"/>
      <c r="P408" s="29" t="str">
        <f t="shared" si="41"/>
        <v/>
      </c>
      <c r="Q408" s="152" t="str">
        <f t="shared" si="46"/>
        <v/>
      </c>
      <c r="R408" s="24"/>
      <c r="S408" s="149" t="str">
        <f>IF(L408="","",L408-SUM($H$9:H408))</f>
        <v/>
      </c>
      <c r="T408" s="86" t="str">
        <f>IF(H408="","",S408/SUM($H$9:H408))</f>
        <v/>
      </c>
      <c r="U408" s="24"/>
      <c r="V408" s="30" t="str">
        <f t="shared" si="42"/>
        <v/>
      </c>
      <c r="W408" s="29" t="str">
        <f>IF(P408="","",((P408-K408)*'1. Data Input'!$C$13)/12)</f>
        <v/>
      </c>
    </row>
    <row r="409" spans="1:23" s="20" customFormat="1">
      <c r="A409" s="25" t="str">
        <f t="shared" si="43"/>
        <v/>
      </c>
      <c r="B409" s="25" t="str">
        <f t="shared" si="44"/>
        <v/>
      </c>
      <c r="C409" s="25" t="str">
        <f>IF(D409="","",'1. Data Input'!$C$5+('3. Monthly Balance Sheet'!B409-'1. Data Input'!$C$4))</f>
        <v/>
      </c>
      <c r="D409" s="97"/>
      <c r="E409" s="93"/>
      <c r="F409" s="22"/>
      <c r="G409" s="29" t="str">
        <f t="shared" si="45"/>
        <v/>
      </c>
      <c r="H409" s="94" t="str">
        <f>IF(B409="","",IFERROR(SUMPRODUCT((MONTH('4. Trading Tracker'!$F$8:$F$703)=A409)*(YEAR('4. Trading Tracker'!$F$8:$F$703)=B409)*('4. Trading Tracker'!$L$8:$L$703)),0))</f>
        <v/>
      </c>
      <c r="I409" s="99"/>
      <c r="J409" s="4"/>
      <c r="K409" s="93"/>
      <c r="L409" s="22"/>
      <c r="M409" s="22"/>
      <c r="N409" s="22"/>
      <c r="O409" s="22"/>
      <c r="P409" s="29" t="str">
        <f t="shared" si="41"/>
        <v/>
      </c>
      <c r="Q409" s="152" t="str">
        <f t="shared" si="46"/>
        <v/>
      </c>
      <c r="R409" s="24"/>
      <c r="S409" s="149" t="str">
        <f>IF(L409="","",L409-SUM($H$9:H409))</f>
        <v/>
      </c>
      <c r="T409" s="86" t="str">
        <f>IF(H409="","",S409/SUM($H$9:H409))</f>
        <v/>
      </c>
      <c r="U409" s="24"/>
      <c r="V409" s="30" t="str">
        <f t="shared" si="42"/>
        <v/>
      </c>
      <c r="W409" s="29" t="str">
        <f>IF(P409="","",((P409-K409)*'1. Data Input'!$C$13)/12)</f>
        <v/>
      </c>
    </row>
    <row r="410" spans="1:23" s="20" customFormat="1">
      <c r="A410" s="25" t="str">
        <f t="shared" si="43"/>
        <v/>
      </c>
      <c r="B410" s="25" t="str">
        <f t="shared" si="44"/>
        <v/>
      </c>
      <c r="C410" s="25" t="str">
        <f>IF(D410="","",'1. Data Input'!$C$5+('3. Monthly Balance Sheet'!B410-'1. Data Input'!$C$4))</f>
        <v/>
      </c>
      <c r="D410" s="97"/>
      <c r="E410" s="93"/>
      <c r="F410" s="22"/>
      <c r="G410" s="29" t="str">
        <f t="shared" si="45"/>
        <v/>
      </c>
      <c r="H410" s="94" t="str">
        <f>IF(B410="","",IFERROR(SUMPRODUCT((MONTH('4. Trading Tracker'!$F$8:$F$703)=A410)*(YEAR('4. Trading Tracker'!$F$8:$F$703)=B410)*('4. Trading Tracker'!$L$8:$L$703)),0))</f>
        <v/>
      </c>
      <c r="I410" s="99"/>
      <c r="J410" s="4"/>
      <c r="K410" s="93"/>
      <c r="L410" s="22"/>
      <c r="M410" s="22"/>
      <c r="N410" s="22"/>
      <c r="O410" s="22"/>
      <c r="P410" s="29" t="str">
        <f t="shared" si="41"/>
        <v/>
      </c>
      <c r="Q410" s="152" t="str">
        <f t="shared" si="46"/>
        <v/>
      </c>
      <c r="R410" s="24"/>
      <c r="S410" s="149" t="str">
        <f>IF(L410="","",L410-SUM($H$9:H410))</f>
        <v/>
      </c>
      <c r="T410" s="86" t="str">
        <f>IF(H410="","",S410/SUM($H$9:H410))</f>
        <v/>
      </c>
      <c r="U410" s="24"/>
      <c r="V410" s="30" t="str">
        <f t="shared" si="42"/>
        <v/>
      </c>
      <c r="W410" s="29" t="str">
        <f>IF(P410="","",((P410-K410)*'1. Data Input'!$C$13)/12)</f>
        <v/>
      </c>
    </row>
    <row r="411" spans="1:23" s="20" customFormat="1">
      <c r="A411" s="25" t="str">
        <f t="shared" si="43"/>
        <v/>
      </c>
      <c r="B411" s="25" t="str">
        <f t="shared" si="44"/>
        <v/>
      </c>
      <c r="C411" s="25" t="str">
        <f>IF(D411="","",'1. Data Input'!$C$5+('3. Monthly Balance Sheet'!B411-'1. Data Input'!$C$4))</f>
        <v/>
      </c>
      <c r="D411" s="97"/>
      <c r="E411" s="93"/>
      <c r="F411" s="22"/>
      <c r="G411" s="29" t="str">
        <f t="shared" si="45"/>
        <v/>
      </c>
      <c r="H411" s="94" t="str">
        <f>IF(B411="","",IFERROR(SUMPRODUCT((MONTH('4. Trading Tracker'!$F$8:$F$703)=A411)*(YEAR('4. Trading Tracker'!$F$8:$F$703)=B411)*('4. Trading Tracker'!$L$8:$L$703)),0))</f>
        <v/>
      </c>
      <c r="I411" s="99"/>
      <c r="J411" s="4"/>
      <c r="K411" s="93"/>
      <c r="L411" s="22"/>
      <c r="M411" s="22"/>
      <c r="N411" s="22"/>
      <c r="O411" s="22"/>
      <c r="P411" s="29" t="str">
        <f t="shared" si="41"/>
        <v/>
      </c>
      <c r="Q411" s="152" t="str">
        <f t="shared" si="46"/>
        <v/>
      </c>
      <c r="R411" s="24"/>
      <c r="S411" s="149" t="str">
        <f>IF(L411="","",L411-SUM($H$9:H411))</f>
        <v/>
      </c>
      <c r="T411" s="86" t="str">
        <f>IF(H411="","",S411/SUM($H$9:H411))</f>
        <v/>
      </c>
      <c r="U411" s="24"/>
      <c r="V411" s="30" t="str">
        <f t="shared" si="42"/>
        <v/>
      </c>
      <c r="W411" s="29" t="str">
        <f>IF(P411="","",((P411-K411)*'1. Data Input'!$C$13)/12)</f>
        <v/>
      </c>
    </row>
    <row r="412" spans="1:23" s="20" customFormat="1">
      <c r="A412" s="25" t="str">
        <f t="shared" si="43"/>
        <v/>
      </c>
      <c r="B412" s="25" t="str">
        <f t="shared" si="44"/>
        <v/>
      </c>
      <c r="C412" s="25" t="str">
        <f>IF(D412="","",'1. Data Input'!$C$5+('3. Monthly Balance Sheet'!B412-'1. Data Input'!$C$4))</f>
        <v/>
      </c>
      <c r="D412" s="97"/>
      <c r="E412" s="93"/>
      <c r="F412" s="22"/>
      <c r="G412" s="29" t="str">
        <f t="shared" si="45"/>
        <v/>
      </c>
      <c r="H412" s="94" t="str">
        <f>IF(B412="","",IFERROR(SUMPRODUCT((MONTH('4. Trading Tracker'!$F$8:$F$703)=A412)*(YEAR('4. Trading Tracker'!$F$8:$F$703)=B412)*('4. Trading Tracker'!$L$8:$L$703)),0))</f>
        <v/>
      </c>
      <c r="I412" s="99"/>
      <c r="J412" s="4"/>
      <c r="K412" s="93"/>
      <c r="L412" s="22"/>
      <c r="M412" s="22"/>
      <c r="N412" s="22"/>
      <c r="O412" s="22"/>
      <c r="P412" s="29" t="str">
        <f t="shared" si="41"/>
        <v/>
      </c>
      <c r="Q412" s="152" t="str">
        <f t="shared" si="46"/>
        <v/>
      </c>
      <c r="R412" s="24"/>
      <c r="S412" s="149" t="str">
        <f>IF(L412="","",L412-SUM($H$9:H412))</f>
        <v/>
      </c>
      <c r="T412" s="86" t="str">
        <f>IF(H412="","",S412/SUM($H$9:H412))</f>
        <v/>
      </c>
      <c r="U412" s="24"/>
      <c r="V412" s="30" t="str">
        <f t="shared" si="42"/>
        <v/>
      </c>
      <c r="W412" s="29" t="str">
        <f>IF(P412="","",((P412-K412)*'1. Data Input'!$C$13)/12)</f>
        <v/>
      </c>
    </row>
    <row r="413" spans="1:23" s="20" customFormat="1">
      <c r="A413" s="25" t="str">
        <f t="shared" si="43"/>
        <v/>
      </c>
      <c r="B413" s="25" t="str">
        <f t="shared" si="44"/>
        <v/>
      </c>
      <c r="C413" s="25" t="str">
        <f>IF(D413="","",'1. Data Input'!$C$5+('3. Monthly Balance Sheet'!B413-'1. Data Input'!$C$4))</f>
        <v/>
      </c>
      <c r="D413" s="97"/>
      <c r="E413" s="93"/>
      <c r="F413" s="22"/>
      <c r="G413" s="29" t="str">
        <f t="shared" si="45"/>
        <v/>
      </c>
      <c r="H413" s="94" t="str">
        <f>IF(B413="","",IFERROR(SUMPRODUCT((MONTH('4. Trading Tracker'!$F$8:$F$703)=A413)*(YEAR('4. Trading Tracker'!$F$8:$F$703)=B413)*('4. Trading Tracker'!$L$8:$L$703)),0))</f>
        <v/>
      </c>
      <c r="I413" s="99"/>
      <c r="J413" s="4"/>
      <c r="K413" s="93"/>
      <c r="L413" s="22"/>
      <c r="M413" s="22"/>
      <c r="N413" s="22"/>
      <c r="O413" s="22"/>
      <c r="P413" s="29" t="str">
        <f t="shared" si="41"/>
        <v/>
      </c>
      <c r="Q413" s="152" t="str">
        <f t="shared" si="46"/>
        <v/>
      </c>
      <c r="R413" s="24"/>
      <c r="S413" s="149" t="str">
        <f>IF(L413="","",L413-SUM($H$9:H413))</f>
        <v/>
      </c>
      <c r="T413" s="86" t="str">
        <f>IF(H413="","",S413/SUM($H$9:H413))</f>
        <v/>
      </c>
      <c r="U413" s="24"/>
      <c r="V413" s="30" t="str">
        <f t="shared" si="42"/>
        <v/>
      </c>
      <c r="W413" s="29" t="str">
        <f>IF(P413="","",((P413-K413)*'1. Data Input'!$C$13)/12)</f>
        <v/>
      </c>
    </row>
    <row r="414" spans="1:23" s="20" customFormat="1">
      <c r="A414" s="25" t="str">
        <f t="shared" si="43"/>
        <v/>
      </c>
      <c r="B414" s="25" t="str">
        <f t="shared" si="44"/>
        <v/>
      </c>
      <c r="C414" s="25" t="str">
        <f>IF(D414="","",'1. Data Input'!$C$5+('3. Monthly Balance Sheet'!B414-'1. Data Input'!$C$4))</f>
        <v/>
      </c>
      <c r="D414" s="97"/>
      <c r="E414" s="93"/>
      <c r="F414" s="22"/>
      <c r="G414" s="29" t="str">
        <f t="shared" si="45"/>
        <v/>
      </c>
      <c r="H414" s="94" t="str">
        <f>IF(B414="","",IFERROR(SUMPRODUCT((MONTH('4. Trading Tracker'!$F$8:$F$703)=A414)*(YEAR('4. Trading Tracker'!$F$8:$F$703)=B414)*('4. Trading Tracker'!$L$8:$L$703)),0))</f>
        <v/>
      </c>
      <c r="I414" s="99"/>
      <c r="J414" s="4"/>
      <c r="K414" s="93"/>
      <c r="L414" s="22"/>
      <c r="M414" s="22"/>
      <c r="N414" s="22"/>
      <c r="O414" s="22"/>
      <c r="P414" s="29" t="str">
        <f t="shared" si="41"/>
        <v/>
      </c>
      <c r="Q414" s="152" t="str">
        <f t="shared" si="46"/>
        <v/>
      </c>
      <c r="R414" s="24"/>
      <c r="S414" s="149" t="str">
        <f>IF(L414="","",L414-SUM($H$9:H414))</f>
        <v/>
      </c>
      <c r="T414" s="86" t="str">
        <f>IF(H414="","",S414/SUM($H$9:H414))</f>
        <v/>
      </c>
      <c r="U414" s="24"/>
      <c r="V414" s="30" t="str">
        <f t="shared" si="42"/>
        <v/>
      </c>
      <c r="W414" s="29" t="str">
        <f>IF(P414="","",((P414-K414)*'1. Data Input'!$C$13)/12)</f>
        <v/>
      </c>
    </row>
    <row r="415" spans="1:23" s="20" customFormat="1">
      <c r="A415" s="25" t="str">
        <f t="shared" si="43"/>
        <v/>
      </c>
      <c r="B415" s="25" t="str">
        <f t="shared" si="44"/>
        <v/>
      </c>
      <c r="C415" s="25" t="str">
        <f>IF(D415="","",'1. Data Input'!$C$5+('3. Monthly Balance Sheet'!B415-'1. Data Input'!$C$4))</f>
        <v/>
      </c>
      <c r="D415" s="97"/>
      <c r="E415" s="93"/>
      <c r="F415" s="22"/>
      <c r="G415" s="29" t="str">
        <f t="shared" si="45"/>
        <v/>
      </c>
      <c r="H415" s="94" t="str">
        <f>IF(B415="","",IFERROR(SUMPRODUCT((MONTH('4. Trading Tracker'!$F$8:$F$703)=A415)*(YEAR('4. Trading Tracker'!$F$8:$F$703)=B415)*('4. Trading Tracker'!$L$8:$L$703)),0))</f>
        <v/>
      </c>
      <c r="I415" s="99"/>
      <c r="J415" s="4"/>
      <c r="K415" s="93"/>
      <c r="L415" s="22"/>
      <c r="M415" s="22"/>
      <c r="N415" s="22"/>
      <c r="O415" s="22"/>
      <c r="P415" s="29" t="str">
        <f t="shared" si="41"/>
        <v/>
      </c>
      <c r="Q415" s="152" t="str">
        <f t="shared" si="46"/>
        <v/>
      </c>
      <c r="R415" s="24"/>
      <c r="S415" s="149" t="str">
        <f>IF(L415="","",L415-SUM($H$9:H415))</f>
        <v/>
      </c>
      <c r="T415" s="86" t="str">
        <f>IF(H415="","",S415/SUM($H$9:H415))</f>
        <v/>
      </c>
      <c r="U415" s="24"/>
      <c r="V415" s="30" t="str">
        <f t="shared" si="42"/>
        <v/>
      </c>
      <c r="W415" s="29" t="str">
        <f>IF(P415="","",((P415-K415)*'1. Data Input'!$C$13)/12)</f>
        <v/>
      </c>
    </row>
    <row r="416" spans="1:23" s="20" customFormat="1">
      <c r="A416" s="25" t="str">
        <f t="shared" si="43"/>
        <v/>
      </c>
      <c r="B416" s="25" t="str">
        <f t="shared" si="44"/>
        <v/>
      </c>
      <c r="C416" s="25" t="str">
        <f>IF(D416="","",'1. Data Input'!$C$5+('3. Monthly Balance Sheet'!B416-'1. Data Input'!$C$4))</f>
        <v/>
      </c>
      <c r="D416" s="97"/>
      <c r="E416" s="93"/>
      <c r="F416" s="22"/>
      <c r="G416" s="29" t="str">
        <f t="shared" si="45"/>
        <v/>
      </c>
      <c r="H416" s="94" t="str">
        <f>IF(B416="","",IFERROR(SUMPRODUCT((MONTH('4. Trading Tracker'!$F$8:$F$703)=A416)*(YEAR('4. Trading Tracker'!$F$8:$F$703)=B416)*('4. Trading Tracker'!$L$8:$L$703)),0))</f>
        <v/>
      </c>
      <c r="I416" s="99"/>
      <c r="J416" s="4"/>
      <c r="K416" s="93"/>
      <c r="L416" s="22"/>
      <c r="M416" s="22"/>
      <c r="N416" s="22"/>
      <c r="O416" s="22"/>
      <c r="P416" s="29" t="str">
        <f t="shared" si="41"/>
        <v/>
      </c>
      <c r="Q416" s="152" t="str">
        <f t="shared" si="46"/>
        <v/>
      </c>
      <c r="R416" s="24"/>
      <c r="S416" s="149" t="str">
        <f>IF(L416="","",L416-SUM($H$9:H416))</f>
        <v/>
      </c>
      <c r="T416" s="86" t="str">
        <f>IF(H416="","",S416/SUM($H$9:H416))</f>
        <v/>
      </c>
      <c r="U416" s="24"/>
      <c r="V416" s="30" t="str">
        <f t="shared" si="42"/>
        <v/>
      </c>
      <c r="W416" s="29" t="str">
        <f>IF(P416="","",((P416-K416)*'1. Data Input'!$C$13)/12)</f>
        <v/>
      </c>
    </row>
    <row r="417" spans="1:23" s="20" customFormat="1">
      <c r="A417" s="25" t="str">
        <f t="shared" si="43"/>
        <v/>
      </c>
      <c r="B417" s="25" t="str">
        <f t="shared" si="44"/>
        <v/>
      </c>
      <c r="C417" s="25" t="str">
        <f>IF(D417="","",'1. Data Input'!$C$5+('3. Monthly Balance Sheet'!B417-'1. Data Input'!$C$4))</f>
        <v/>
      </c>
      <c r="D417" s="97"/>
      <c r="E417" s="93"/>
      <c r="F417" s="22"/>
      <c r="G417" s="29" t="str">
        <f t="shared" si="45"/>
        <v/>
      </c>
      <c r="H417" s="94" t="str">
        <f>IF(B417="","",IFERROR(SUMPRODUCT((MONTH('4. Trading Tracker'!$F$8:$F$703)=A417)*(YEAR('4. Trading Tracker'!$F$8:$F$703)=B417)*('4. Trading Tracker'!$L$8:$L$703)),0))</f>
        <v/>
      </c>
      <c r="I417" s="99"/>
      <c r="J417" s="4"/>
      <c r="K417" s="93"/>
      <c r="L417" s="22"/>
      <c r="M417" s="22"/>
      <c r="N417" s="22"/>
      <c r="O417" s="22"/>
      <c r="P417" s="29" t="str">
        <f t="shared" si="41"/>
        <v/>
      </c>
      <c r="Q417" s="152" t="str">
        <f t="shared" si="46"/>
        <v/>
      </c>
      <c r="R417" s="24"/>
      <c r="S417" s="149" t="str">
        <f>IF(L417="","",L417-SUM($H$9:H417))</f>
        <v/>
      </c>
      <c r="T417" s="86" t="str">
        <f>IF(H417="","",S417/SUM($H$9:H417))</f>
        <v/>
      </c>
      <c r="U417" s="24"/>
      <c r="V417" s="30" t="str">
        <f t="shared" si="42"/>
        <v/>
      </c>
      <c r="W417" s="29" t="str">
        <f>IF(P417="","",((P417-K417)*'1. Data Input'!$C$13)/12)</f>
        <v/>
      </c>
    </row>
    <row r="418" spans="1:23" s="20" customFormat="1">
      <c r="A418" s="25" t="str">
        <f t="shared" si="43"/>
        <v/>
      </c>
      <c r="B418" s="25" t="str">
        <f t="shared" si="44"/>
        <v/>
      </c>
      <c r="C418" s="25" t="str">
        <f>IF(D418="","",'1. Data Input'!$C$5+('3. Monthly Balance Sheet'!B418-'1. Data Input'!$C$4))</f>
        <v/>
      </c>
      <c r="D418" s="97"/>
      <c r="E418" s="93"/>
      <c r="F418" s="22"/>
      <c r="G418" s="29" t="str">
        <f t="shared" si="45"/>
        <v/>
      </c>
      <c r="H418" s="94" t="str">
        <f>IF(B418="","",IFERROR(SUMPRODUCT((MONTH('4. Trading Tracker'!$F$8:$F$703)=A418)*(YEAR('4. Trading Tracker'!$F$8:$F$703)=B418)*('4. Trading Tracker'!$L$8:$L$703)),0))</f>
        <v/>
      </c>
      <c r="I418" s="99"/>
      <c r="J418" s="4"/>
      <c r="K418" s="93"/>
      <c r="L418" s="22"/>
      <c r="M418" s="22"/>
      <c r="N418" s="22"/>
      <c r="O418" s="22"/>
      <c r="P418" s="29" t="str">
        <f t="shared" si="41"/>
        <v/>
      </c>
      <c r="Q418" s="152" t="str">
        <f t="shared" si="46"/>
        <v/>
      </c>
      <c r="R418" s="24"/>
      <c r="S418" s="149" t="str">
        <f>IF(L418="","",L418-SUM($H$9:H418))</f>
        <v/>
      </c>
      <c r="T418" s="86" t="str">
        <f>IF(H418="","",S418/SUM($H$9:H418))</f>
        <v/>
      </c>
      <c r="U418" s="24"/>
      <c r="V418" s="30" t="str">
        <f t="shared" si="42"/>
        <v/>
      </c>
      <c r="W418" s="29" t="str">
        <f>IF(P418="","",((P418-K418)*'1. Data Input'!$C$13)/12)</f>
        <v/>
      </c>
    </row>
    <row r="419" spans="1:23" s="20" customFormat="1">
      <c r="A419" s="25" t="str">
        <f t="shared" si="43"/>
        <v/>
      </c>
      <c r="B419" s="25" t="str">
        <f t="shared" si="44"/>
        <v/>
      </c>
      <c r="C419" s="25" t="str">
        <f>IF(D419="","",'1. Data Input'!$C$5+('3. Monthly Balance Sheet'!B419-'1. Data Input'!$C$4))</f>
        <v/>
      </c>
      <c r="D419" s="97"/>
      <c r="E419" s="93"/>
      <c r="F419" s="22"/>
      <c r="G419" s="29" t="str">
        <f t="shared" si="45"/>
        <v/>
      </c>
      <c r="H419" s="94" t="str">
        <f>IF(B419="","",IFERROR(SUMPRODUCT((MONTH('4. Trading Tracker'!$F$8:$F$703)=A419)*(YEAR('4. Trading Tracker'!$F$8:$F$703)=B419)*('4. Trading Tracker'!$L$8:$L$703)),0))</f>
        <v/>
      </c>
      <c r="I419" s="99"/>
      <c r="J419" s="4"/>
      <c r="K419" s="93"/>
      <c r="L419" s="22"/>
      <c r="M419" s="22"/>
      <c r="N419" s="22"/>
      <c r="O419" s="22"/>
      <c r="P419" s="29" t="str">
        <f t="shared" si="41"/>
        <v/>
      </c>
      <c r="Q419" s="152" t="str">
        <f t="shared" si="46"/>
        <v/>
      </c>
      <c r="R419" s="24"/>
      <c r="S419" s="149" t="str">
        <f>IF(L419="","",L419-SUM($H$9:H419))</f>
        <v/>
      </c>
      <c r="T419" s="86" t="str">
        <f>IF(H419="","",S419/SUM($H$9:H419))</f>
        <v/>
      </c>
      <c r="U419" s="24"/>
      <c r="V419" s="30" t="str">
        <f t="shared" si="42"/>
        <v/>
      </c>
      <c r="W419" s="29" t="str">
        <f>IF(P419="","",((P419-K419)*'1. Data Input'!$C$13)/12)</f>
        <v/>
      </c>
    </row>
    <row r="420" spans="1:23" s="20" customFormat="1">
      <c r="A420" s="25" t="str">
        <f t="shared" si="43"/>
        <v/>
      </c>
      <c r="B420" s="25" t="str">
        <f t="shared" si="44"/>
        <v/>
      </c>
      <c r="C420" s="25" t="str">
        <f>IF(D420="","",'1. Data Input'!$C$5+('3. Monthly Balance Sheet'!B420-'1. Data Input'!$C$4))</f>
        <v/>
      </c>
      <c r="D420" s="97"/>
      <c r="E420" s="93"/>
      <c r="F420" s="22"/>
      <c r="G420" s="29" t="str">
        <f t="shared" si="45"/>
        <v/>
      </c>
      <c r="H420" s="94" t="str">
        <f>IF(B420="","",IFERROR(SUMPRODUCT((MONTH('4. Trading Tracker'!$F$8:$F$703)=A420)*(YEAR('4. Trading Tracker'!$F$8:$F$703)=B420)*('4. Trading Tracker'!$L$8:$L$703)),0))</f>
        <v/>
      </c>
      <c r="I420" s="99"/>
      <c r="J420" s="4"/>
      <c r="K420" s="93"/>
      <c r="L420" s="22"/>
      <c r="M420" s="22"/>
      <c r="N420" s="22"/>
      <c r="O420" s="22"/>
      <c r="P420" s="29" t="str">
        <f t="shared" si="41"/>
        <v/>
      </c>
      <c r="Q420" s="152" t="str">
        <f t="shared" si="46"/>
        <v/>
      </c>
      <c r="R420" s="24"/>
      <c r="S420" s="149" t="str">
        <f>IF(L420="","",L420-SUM($H$9:H420))</f>
        <v/>
      </c>
      <c r="T420" s="86" t="str">
        <f>IF(H420="","",S420/SUM($H$9:H420))</f>
        <v/>
      </c>
      <c r="U420" s="24"/>
      <c r="V420" s="30" t="str">
        <f t="shared" si="42"/>
        <v/>
      </c>
      <c r="W420" s="29" t="str">
        <f>IF(P420="","",((P420-K420)*'1. Data Input'!$C$13)/12)</f>
        <v/>
      </c>
    </row>
    <row r="421" spans="1:23" s="20" customFormat="1">
      <c r="A421" s="25" t="str">
        <f t="shared" si="43"/>
        <v/>
      </c>
      <c r="B421" s="25" t="str">
        <f t="shared" si="44"/>
        <v/>
      </c>
      <c r="C421" s="25" t="str">
        <f>IF(D421="","",'1. Data Input'!$C$5+('3. Monthly Balance Sheet'!B421-'1. Data Input'!$C$4))</f>
        <v/>
      </c>
      <c r="D421" s="97"/>
      <c r="E421" s="93"/>
      <c r="F421" s="22"/>
      <c r="G421" s="29" t="str">
        <f t="shared" si="45"/>
        <v/>
      </c>
      <c r="H421" s="94" t="str">
        <f>IF(B421="","",IFERROR(SUMPRODUCT((MONTH('4. Trading Tracker'!$F$8:$F$703)=A421)*(YEAR('4. Trading Tracker'!$F$8:$F$703)=B421)*('4. Trading Tracker'!$L$8:$L$703)),0))</f>
        <v/>
      </c>
      <c r="I421" s="99"/>
      <c r="J421" s="4"/>
      <c r="K421" s="93"/>
      <c r="L421" s="22"/>
      <c r="M421" s="22"/>
      <c r="N421" s="22"/>
      <c r="O421" s="22"/>
      <c r="P421" s="29" t="str">
        <f t="shared" si="41"/>
        <v/>
      </c>
      <c r="Q421" s="152" t="str">
        <f t="shared" si="46"/>
        <v/>
      </c>
      <c r="R421" s="24"/>
      <c r="S421" s="149" t="str">
        <f>IF(L421="","",L421-SUM($H$9:H421))</f>
        <v/>
      </c>
      <c r="T421" s="86" t="str">
        <f>IF(H421="","",S421/SUM($H$9:H421))</f>
        <v/>
      </c>
      <c r="U421" s="24"/>
      <c r="V421" s="30" t="str">
        <f t="shared" si="42"/>
        <v/>
      </c>
      <c r="W421" s="29" t="str">
        <f>IF(P421="","",((P421-K421)*'1. Data Input'!$C$13)/12)</f>
        <v/>
      </c>
    </row>
    <row r="422" spans="1:23" s="20" customFormat="1">
      <c r="A422" s="25" t="str">
        <f t="shared" si="43"/>
        <v/>
      </c>
      <c r="B422" s="25" t="str">
        <f t="shared" si="44"/>
        <v/>
      </c>
      <c r="C422" s="25" t="str">
        <f>IF(D422="","",'1. Data Input'!$C$5+('3. Monthly Balance Sheet'!B422-'1. Data Input'!$C$4))</f>
        <v/>
      </c>
      <c r="D422" s="97"/>
      <c r="E422" s="93"/>
      <c r="F422" s="22"/>
      <c r="G422" s="29" t="str">
        <f t="shared" si="45"/>
        <v/>
      </c>
      <c r="H422" s="94" t="str">
        <f>IF(B422="","",IFERROR(SUMPRODUCT((MONTH('4. Trading Tracker'!$F$8:$F$703)=A422)*(YEAR('4. Trading Tracker'!$F$8:$F$703)=B422)*('4. Trading Tracker'!$L$8:$L$703)),0))</f>
        <v/>
      </c>
      <c r="I422" s="99"/>
      <c r="J422" s="4"/>
      <c r="K422" s="93"/>
      <c r="L422" s="22"/>
      <c r="M422" s="22"/>
      <c r="N422" s="22"/>
      <c r="O422" s="22"/>
      <c r="P422" s="29" t="str">
        <f t="shared" si="41"/>
        <v/>
      </c>
      <c r="Q422" s="152" t="str">
        <f t="shared" si="46"/>
        <v/>
      </c>
      <c r="R422" s="24"/>
      <c r="S422" s="149" t="str">
        <f>IF(L422="","",L422-SUM($H$9:H422))</f>
        <v/>
      </c>
      <c r="T422" s="86" t="str">
        <f>IF(H422="","",S422/SUM($H$9:H422))</f>
        <v/>
      </c>
      <c r="U422" s="24"/>
      <c r="V422" s="30" t="str">
        <f t="shared" si="42"/>
        <v/>
      </c>
      <c r="W422" s="29" t="str">
        <f>IF(P422="","",((P422-K422)*'1. Data Input'!$C$13)/12)</f>
        <v/>
      </c>
    </row>
    <row r="423" spans="1:23" s="20" customFormat="1">
      <c r="A423" s="25" t="str">
        <f t="shared" si="43"/>
        <v/>
      </c>
      <c r="B423" s="25" t="str">
        <f t="shared" si="44"/>
        <v/>
      </c>
      <c r="C423" s="25" t="str">
        <f>IF(D423="","",'1. Data Input'!$C$5+('3. Monthly Balance Sheet'!B423-'1. Data Input'!$C$4))</f>
        <v/>
      </c>
      <c r="D423" s="97"/>
      <c r="E423" s="93"/>
      <c r="F423" s="22"/>
      <c r="G423" s="29" t="str">
        <f t="shared" si="45"/>
        <v/>
      </c>
      <c r="H423" s="94" t="str">
        <f>IF(B423="","",IFERROR(SUMPRODUCT((MONTH('4. Trading Tracker'!$F$8:$F$703)=A423)*(YEAR('4. Trading Tracker'!$F$8:$F$703)=B423)*('4. Trading Tracker'!$L$8:$L$703)),0))</f>
        <v/>
      </c>
      <c r="I423" s="99"/>
      <c r="J423" s="4"/>
      <c r="K423" s="93"/>
      <c r="L423" s="22"/>
      <c r="M423" s="22"/>
      <c r="N423" s="22"/>
      <c r="O423" s="22"/>
      <c r="P423" s="29" t="str">
        <f t="shared" si="41"/>
        <v/>
      </c>
      <c r="Q423" s="152" t="str">
        <f t="shared" si="46"/>
        <v/>
      </c>
      <c r="R423" s="24"/>
      <c r="S423" s="149" t="str">
        <f>IF(L423="","",L423-SUM($H$9:H423))</f>
        <v/>
      </c>
      <c r="T423" s="86" t="str">
        <f>IF(H423="","",S423/SUM($H$9:H423))</f>
        <v/>
      </c>
      <c r="U423" s="24"/>
      <c r="V423" s="30" t="str">
        <f t="shared" si="42"/>
        <v/>
      </c>
      <c r="W423" s="29" t="str">
        <f>IF(P423="","",((P423-K423)*'1. Data Input'!$C$13)/12)</f>
        <v/>
      </c>
    </row>
    <row r="424" spans="1:23" s="20" customFormat="1">
      <c r="A424" s="25" t="str">
        <f t="shared" si="43"/>
        <v/>
      </c>
      <c r="B424" s="25" t="str">
        <f t="shared" si="44"/>
        <v/>
      </c>
      <c r="C424" s="25" t="str">
        <f>IF(D424="","",'1. Data Input'!$C$5+('3. Monthly Balance Sheet'!B424-'1. Data Input'!$C$4))</f>
        <v/>
      </c>
      <c r="D424" s="97"/>
      <c r="E424" s="93"/>
      <c r="F424" s="22"/>
      <c r="G424" s="29" t="str">
        <f t="shared" si="45"/>
        <v/>
      </c>
      <c r="H424" s="94" t="str">
        <f>IF(B424="","",IFERROR(SUMPRODUCT((MONTH('4. Trading Tracker'!$F$8:$F$703)=A424)*(YEAR('4. Trading Tracker'!$F$8:$F$703)=B424)*('4. Trading Tracker'!$L$8:$L$703)),0))</f>
        <v/>
      </c>
      <c r="I424" s="99"/>
      <c r="J424" s="4"/>
      <c r="K424" s="93"/>
      <c r="L424" s="22"/>
      <c r="M424" s="22"/>
      <c r="N424" s="22"/>
      <c r="O424" s="22"/>
      <c r="P424" s="29" t="str">
        <f t="shared" si="41"/>
        <v/>
      </c>
      <c r="Q424" s="152" t="str">
        <f t="shared" si="46"/>
        <v/>
      </c>
      <c r="R424" s="24"/>
      <c r="S424" s="149" t="str">
        <f>IF(L424="","",L424-SUM($H$9:H424))</f>
        <v/>
      </c>
      <c r="T424" s="86" t="str">
        <f>IF(H424="","",S424/SUM($H$9:H424))</f>
        <v/>
      </c>
      <c r="U424" s="24"/>
      <c r="V424" s="30" t="str">
        <f t="shared" si="42"/>
        <v/>
      </c>
      <c r="W424" s="29" t="str">
        <f>IF(P424="","",((P424-K424)*'1. Data Input'!$C$13)/12)</f>
        <v/>
      </c>
    </row>
    <row r="425" spans="1:23" s="20" customFormat="1">
      <c r="A425" s="25" t="str">
        <f t="shared" si="43"/>
        <v/>
      </c>
      <c r="B425" s="25" t="str">
        <f t="shared" si="44"/>
        <v/>
      </c>
      <c r="C425" s="25" t="str">
        <f>IF(D425="","",'1. Data Input'!$C$5+('3. Monthly Balance Sheet'!B425-'1. Data Input'!$C$4))</f>
        <v/>
      </c>
      <c r="D425" s="97"/>
      <c r="E425" s="93"/>
      <c r="F425" s="22"/>
      <c r="G425" s="29" t="str">
        <f t="shared" si="45"/>
        <v/>
      </c>
      <c r="H425" s="94" t="str">
        <f>IF(B425="","",IFERROR(SUMPRODUCT((MONTH('4. Trading Tracker'!$F$8:$F$703)=A425)*(YEAR('4. Trading Tracker'!$F$8:$F$703)=B425)*('4. Trading Tracker'!$L$8:$L$703)),0))</f>
        <v/>
      </c>
      <c r="I425" s="99"/>
      <c r="J425" s="4"/>
      <c r="K425" s="93"/>
      <c r="L425" s="22"/>
      <c r="M425" s="22"/>
      <c r="N425" s="22"/>
      <c r="O425" s="22"/>
      <c r="P425" s="29" t="str">
        <f t="shared" si="41"/>
        <v/>
      </c>
      <c r="Q425" s="152" t="str">
        <f t="shared" si="46"/>
        <v/>
      </c>
      <c r="R425" s="24"/>
      <c r="S425" s="149" t="str">
        <f>IF(L425="","",L425-SUM($H$9:H425))</f>
        <v/>
      </c>
      <c r="T425" s="86" t="str">
        <f>IF(H425="","",S425/SUM($H$9:H425))</f>
        <v/>
      </c>
      <c r="U425" s="24"/>
      <c r="V425" s="30" t="str">
        <f t="shared" si="42"/>
        <v/>
      </c>
      <c r="W425" s="29" t="str">
        <f>IF(P425="","",((P425-K425)*'1. Data Input'!$C$13)/12)</f>
        <v/>
      </c>
    </row>
    <row r="426" spans="1:23" s="20" customFormat="1">
      <c r="A426" s="25" t="str">
        <f t="shared" si="43"/>
        <v/>
      </c>
      <c r="B426" s="25" t="str">
        <f t="shared" si="44"/>
        <v/>
      </c>
      <c r="C426" s="25" t="str">
        <f>IF(D426="","",'1. Data Input'!$C$5+('3. Monthly Balance Sheet'!B426-'1. Data Input'!$C$4))</f>
        <v/>
      </c>
      <c r="D426" s="97"/>
      <c r="E426" s="93"/>
      <c r="F426" s="22"/>
      <c r="G426" s="29" t="str">
        <f t="shared" si="45"/>
        <v/>
      </c>
      <c r="H426" s="94" t="str">
        <f>IF(B426="","",IFERROR(SUMPRODUCT((MONTH('4. Trading Tracker'!$F$8:$F$703)=A426)*(YEAR('4. Trading Tracker'!$F$8:$F$703)=B426)*('4. Trading Tracker'!$L$8:$L$703)),0))</f>
        <v/>
      </c>
      <c r="I426" s="99"/>
      <c r="J426" s="4"/>
      <c r="K426" s="93"/>
      <c r="L426" s="22"/>
      <c r="M426" s="22"/>
      <c r="N426" s="22"/>
      <c r="O426" s="22"/>
      <c r="P426" s="29" t="str">
        <f t="shared" si="41"/>
        <v/>
      </c>
      <c r="Q426" s="152" t="str">
        <f t="shared" si="46"/>
        <v/>
      </c>
      <c r="R426" s="24"/>
      <c r="S426" s="149" t="str">
        <f>IF(L426="","",L426-SUM($H$9:H426))</f>
        <v/>
      </c>
      <c r="T426" s="86" t="str">
        <f>IF(H426="","",S426/SUM($H$9:H426))</f>
        <v/>
      </c>
      <c r="U426" s="24"/>
      <c r="V426" s="30" t="str">
        <f t="shared" si="42"/>
        <v/>
      </c>
      <c r="W426" s="29" t="str">
        <f>IF(P426="","",((P426-K426)*'1. Data Input'!$C$13)/12)</f>
        <v/>
      </c>
    </row>
    <row r="427" spans="1:23" s="20" customFormat="1">
      <c r="A427" s="25" t="str">
        <f t="shared" si="43"/>
        <v/>
      </c>
      <c r="B427" s="25" t="str">
        <f t="shared" si="44"/>
        <v/>
      </c>
      <c r="C427" s="25" t="str">
        <f>IF(D427="","",'1. Data Input'!$C$5+('3. Monthly Balance Sheet'!B427-'1. Data Input'!$C$4))</f>
        <v/>
      </c>
      <c r="D427" s="97"/>
      <c r="E427" s="93"/>
      <c r="F427" s="22"/>
      <c r="G427" s="29" t="str">
        <f t="shared" si="45"/>
        <v/>
      </c>
      <c r="H427" s="94" t="str">
        <f>IF(B427="","",IFERROR(SUMPRODUCT((MONTH('4. Trading Tracker'!$F$8:$F$703)=A427)*(YEAR('4. Trading Tracker'!$F$8:$F$703)=B427)*('4. Trading Tracker'!$L$8:$L$703)),0))</f>
        <v/>
      </c>
      <c r="I427" s="99"/>
      <c r="J427" s="4"/>
      <c r="K427" s="93"/>
      <c r="L427" s="22"/>
      <c r="M427" s="22"/>
      <c r="N427" s="22"/>
      <c r="O427" s="22"/>
      <c r="P427" s="29" t="str">
        <f t="shared" si="41"/>
        <v/>
      </c>
      <c r="Q427" s="152" t="str">
        <f t="shared" si="46"/>
        <v/>
      </c>
      <c r="R427" s="24"/>
      <c r="S427" s="149" t="str">
        <f>IF(L427="","",L427-SUM($H$9:H427))</f>
        <v/>
      </c>
      <c r="T427" s="86" t="str">
        <f>IF(H427="","",S427/SUM($H$9:H427))</f>
        <v/>
      </c>
      <c r="U427" s="24"/>
      <c r="V427" s="30" t="str">
        <f t="shared" si="42"/>
        <v/>
      </c>
      <c r="W427" s="29" t="str">
        <f>IF(P427="","",((P427-K427)*'1. Data Input'!$C$13)/12)</f>
        <v/>
      </c>
    </row>
    <row r="428" spans="1:23" s="20" customFormat="1">
      <c r="A428" s="25" t="str">
        <f t="shared" si="43"/>
        <v/>
      </c>
      <c r="B428" s="25" t="str">
        <f t="shared" si="44"/>
        <v/>
      </c>
      <c r="C428" s="25" t="str">
        <f>IF(D428="","",'1. Data Input'!$C$5+('3. Monthly Balance Sheet'!B428-'1. Data Input'!$C$4))</f>
        <v/>
      </c>
      <c r="D428" s="97"/>
      <c r="E428" s="93"/>
      <c r="F428" s="22"/>
      <c r="G428" s="29" t="str">
        <f t="shared" si="45"/>
        <v/>
      </c>
      <c r="H428" s="94" t="str">
        <f>IF(B428="","",IFERROR(SUMPRODUCT((MONTH('4. Trading Tracker'!$F$8:$F$703)=A428)*(YEAR('4. Trading Tracker'!$F$8:$F$703)=B428)*('4. Trading Tracker'!$L$8:$L$703)),0))</f>
        <v/>
      </c>
      <c r="I428" s="99"/>
      <c r="J428" s="4"/>
      <c r="K428" s="93"/>
      <c r="L428" s="22"/>
      <c r="M428" s="22"/>
      <c r="N428" s="22"/>
      <c r="O428" s="22"/>
      <c r="P428" s="29" t="str">
        <f t="shared" si="41"/>
        <v/>
      </c>
      <c r="Q428" s="152" t="str">
        <f t="shared" si="46"/>
        <v/>
      </c>
      <c r="R428" s="24"/>
      <c r="S428" s="149" t="str">
        <f>IF(L428="","",L428-SUM($H$9:H428))</f>
        <v/>
      </c>
      <c r="T428" s="86" t="str">
        <f>IF(H428="","",S428/SUM($H$9:H428))</f>
        <v/>
      </c>
      <c r="U428" s="24"/>
      <c r="V428" s="30" t="str">
        <f t="shared" si="42"/>
        <v/>
      </c>
      <c r="W428" s="29" t="str">
        <f>IF(P428="","",((P428-K428)*'1. Data Input'!$C$13)/12)</f>
        <v/>
      </c>
    </row>
    <row r="429" spans="1:23" s="20" customFormat="1">
      <c r="A429" s="25" t="str">
        <f t="shared" si="43"/>
        <v/>
      </c>
      <c r="B429" s="25" t="str">
        <f t="shared" si="44"/>
        <v/>
      </c>
      <c r="C429" s="25" t="str">
        <f>IF(D429="","",'1. Data Input'!$C$5+('3. Monthly Balance Sheet'!B429-'1. Data Input'!$C$4))</f>
        <v/>
      </c>
      <c r="D429" s="97"/>
      <c r="E429" s="93"/>
      <c r="F429" s="22"/>
      <c r="G429" s="29" t="str">
        <f t="shared" si="45"/>
        <v/>
      </c>
      <c r="H429" s="94" t="str">
        <f>IF(B429="","",IFERROR(SUMPRODUCT((MONTH('4. Trading Tracker'!$F$8:$F$703)=A429)*(YEAR('4. Trading Tracker'!$F$8:$F$703)=B429)*('4. Trading Tracker'!$L$8:$L$703)),0))</f>
        <v/>
      </c>
      <c r="I429" s="99"/>
      <c r="J429" s="4"/>
      <c r="K429" s="93"/>
      <c r="L429" s="22"/>
      <c r="M429" s="22"/>
      <c r="N429" s="22"/>
      <c r="O429" s="22"/>
      <c r="P429" s="29" t="str">
        <f t="shared" si="41"/>
        <v/>
      </c>
      <c r="Q429" s="152" t="str">
        <f t="shared" si="46"/>
        <v/>
      </c>
      <c r="R429" s="24"/>
      <c r="S429" s="149" t="str">
        <f>IF(L429="","",L429-SUM($H$9:H429))</f>
        <v/>
      </c>
      <c r="T429" s="86" t="str">
        <f>IF(H429="","",S429/SUM($H$9:H429))</f>
        <v/>
      </c>
      <c r="U429" s="24"/>
      <c r="V429" s="30" t="str">
        <f t="shared" si="42"/>
        <v/>
      </c>
      <c r="W429" s="29" t="str">
        <f>IF(P429="","",((P429-K429)*'1. Data Input'!$C$13)/12)</f>
        <v/>
      </c>
    </row>
    <row r="430" spans="1:23" s="20" customFormat="1">
      <c r="A430" s="25" t="str">
        <f t="shared" si="43"/>
        <v/>
      </c>
      <c r="B430" s="25" t="str">
        <f t="shared" si="44"/>
        <v/>
      </c>
      <c r="C430" s="25" t="str">
        <f>IF(D430="","",'1. Data Input'!$C$5+('3. Monthly Balance Sheet'!B430-'1. Data Input'!$C$4))</f>
        <v/>
      </c>
      <c r="D430" s="97"/>
      <c r="E430" s="93"/>
      <c r="F430" s="22"/>
      <c r="G430" s="29" t="str">
        <f t="shared" si="45"/>
        <v/>
      </c>
      <c r="H430" s="94" t="str">
        <f>IF(B430="","",IFERROR(SUMPRODUCT((MONTH('4. Trading Tracker'!$F$8:$F$703)=A430)*(YEAR('4. Trading Tracker'!$F$8:$F$703)=B430)*('4. Trading Tracker'!$L$8:$L$703)),0))</f>
        <v/>
      </c>
      <c r="I430" s="99"/>
      <c r="J430" s="4"/>
      <c r="K430" s="93"/>
      <c r="L430" s="22"/>
      <c r="M430" s="22"/>
      <c r="N430" s="22"/>
      <c r="O430" s="22"/>
      <c r="P430" s="29" t="str">
        <f t="shared" si="41"/>
        <v/>
      </c>
      <c r="Q430" s="152" t="str">
        <f t="shared" si="46"/>
        <v/>
      </c>
      <c r="R430" s="24"/>
      <c r="S430" s="149" t="str">
        <f>IF(L430="","",L430-SUM($H$9:H430))</f>
        <v/>
      </c>
      <c r="T430" s="86" t="str">
        <f>IF(H430="","",S430/SUM($H$9:H430))</f>
        <v/>
      </c>
      <c r="U430" s="24"/>
      <c r="V430" s="30" t="str">
        <f t="shared" si="42"/>
        <v/>
      </c>
      <c r="W430" s="29" t="str">
        <f>IF(P430="","",((P430-K430)*'1. Data Input'!$C$13)/12)</f>
        <v/>
      </c>
    </row>
    <row r="431" spans="1:23" s="20" customFormat="1">
      <c r="A431" s="25" t="str">
        <f t="shared" si="43"/>
        <v/>
      </c>
      <c r="B431" s="25" t="str">
        <f t="shared" si="44"/>
        <v/>
      </c>
      <c r="C431" s="25" t="str">
        <f>IF(D431="","",'1. Data Input'!$C$5+('3. Monthly Balance Sheet'!B431-'1. Data Input'!$C$4))</f>
        <v/>
      </c>
      <c r="D431" s="97"/>
      <c r="E431" s="93"/>
      <c r="F431" s="22"/>
      <c r="G431" s="29" t="str">
        <f t="shared" si="45"/>
        <v/>
      </c>
      <c r="H431" s="94" t="str">
        <f>IF(B431="","",IFERROR(SUMPRODUCT((MONTH('4. Trading Tracker'!$F$8:$F$703)=A431)*(YEAR('4. Trading Tracker'!$F$8:$F$703)=B431)*('4. Trading Tracker'!$L$8:$L$703)),0))</f>
        <v/>
      </c>
      <c r="I431" s="99"/>
      <c r="J431" s="4"/>
      <c r="K431" s="93"/>
      <c r="L431" s="22"/>
      <c r="M431" s="22"/>
      <c r="N431" s="22"/>
      <c r="O431" s="22"/>
      <c r="P431" s="29" t="str">
        <f t="shared" si="41"/>
        <v/>
      </c>
      <c r="Q431" s="152" t="str">
        <f t="shared" si="46"/>
        <v/>
      </c>
      <c r="R431" s="24"/>
      <c r="S431" s="149" t="str">
        <f>IF(L431="","",L431-SUM($H$9:H431))</f>
        <v/>
      </c>
      <c r="T431" s="86" t="str">
        <f>IF(H431="","",S431/SUM($H$9:H431))</f>
        <v/>
      </c>
      <c r="U431" s="24"/>
      <c r="V431" s="30" t="str">
        <f t="shared" si="42"/>
        <v/>
      </c>
      <c r="W431" s="29" t="str">
        <f>IF(P431="","",((P431-K431)*'1. Data Input'!$C$13)/12)</f>
        <v/>
      </c>
    </row>
    <row r="432" spans="1:23" s="20" customFormat="1">
      <c r="A432" s="25" t="str">
        <f t="shared" si="43"/>
        <v/>
      </c>
      <c r="B432" s="25" t="str">
        <f t="shared" si="44"/>
        <v/>
      </c>
      <c r="C432" s="25" t="str">
        <f>IF(D432="","",'1. Data Input'!$C$5+('3. Monthly Balance Sheet'!B432-'1. Data Input'!$C$4))</f>
        <v/>
      </c>
      <c r="D432" s="97"/>
      <c r="E432" s="93"/>
      <c r="F432" s="22"/>
      <c r="G432" s="29" t="str">
        <f t="shared" si="45"/>
        <v/>
      </c>
      <c r="H432" s="94" t="str">
        <f>IF(B432="","",IFERROR(SUMPRODUCT((MONTH('4. Trading Tracker'!$F$8:$F$703)=A432)*(YEAR('4. Trading Tracker'!$F$8:$F$703)=B432)*('4. Trading Tracker'!$L$8:$L$703)),0))</f>
        <v/>
      </c>
      <c r="I432" s="99"/>
      <c r="J432" s="4"/>
      <c r="K432" s="93"/>
      <c r="L432" s="22"/>
      <c r="M432" s="22"/>
      <c r="N432" s="22"/>
      <c r="O432" s="22"/>
      <c r="P432" s="29" t="str">
        <f t="shared" si="41"/>
        <v/>
      </c>
      <c r="Q432" s="152" t="str">
        <f t="shared" si="46"/>
        <v/>
      </c>
      <c r="R432" s="24"/>
      <c r="S432" s="149" t="str">
        <f>IF(L432="","",L432-SUM($H$9:H432))</f>
        <v/>
      </c>
      <c r="T432" s="86" t="str">
        <f>IF(H432="","",S432/SUM($H$9:H432))</f>
        <v/>
      </c>
      <c r="U432" s="24"/>
      <c r="V432" s="30" t="str">
        <f t="shared" si="42"/>
        <v/>
      </c>
      <c r="W432" s="29" t="str">
        <f>IF(P432="","",((P432-K432)*'1. Data Input'!$C$13)/12)</f>
        <v/>
      </c>
    </row>
    <row r="433" spans="1:23" s="20" customFormat="1">
      <c r="A433" s="25" t="str">
        <f t="shared" si="43"/>
        <v/>
      </c>
      <c r="B433" s="25" t="str">
        <f t="shared" si="44"/>
        <v/>
      </c>
      <c r="C433" s="25" t="str">
        <f>IF(D433="","",'1. Data Input'!$C$5+('3. Monthly Balance Sheet'!B433-'1. Data Input'!$C$4))</f>
        <v/>
      </c>
      <c r="D433" s="97"/>
      <c r="E433" s="93"/>
      <c r="F433" s="22"/>
      <c r="G433" s="29" t="str">
        <f t="shared" si="45"/>
        <v/>
      </c>
      <c r="H433" s="94" t="str">
        <f>IF(B433="","",IFERROR(SUMPRODUCT((MONTH('4. Trading Tracker'!$F$8:$F$703)=A433)*(YEAR('4. Trading Tracker'!$F$8:$F$703)=B433)*('4. Trading Tracker'!$L$8:$L$703)),0))</f>
        <v/>
      </c>
      <c r="I433" s="99"/>
      <c r="J433" s="4"/>
      <c r="K433" s="93"/>
      <c r="L433" s="22"/>
      <c r="M433" s="22"/>
      <c r="N433" s="22"/>
      <c r="O433" s="22"/>
      <c r="P433" s="29" t="str">
        <f t="shared" si="41"/>
        <v/>
      </c>
      <c r="Q433" s="152" t="str">
        <f t="shared" si="46"/>
        <v/>
      </c>
      <c r="R433" s="24"/>
      <c r="S433" s="149" t="str">
        <f>IF(L433="","",L433-SUM($H$9:H433))</f>
        <v/>
      </c>
      <c r="T433" s="86" t="str">
        <f>IF(H433="","",S433/SUM($H$9:H433))</f>
        <v/>
      </c>
      <c r="U433" s="24"/>
      <c r="V433" s="30" t="str">
        <f t="shared" si="42"/>
        <v/>
      </c>
      <c r="W433" s="29" t="str">
        <f>IF(P433="","",((P433-K433)*'1. Data Input'!$C$13)/12)</f>
        <v/>
      </c>
    </row>
    <row r="434" spans="1:23" s="20" customFormat="1">
      <c r="A434" s="25" t="str">
        <f t="shared" si="43"/>
        <v/>
      </c>
      <c r="B434" s="25" t="str">
        <f t="shared" si="44"/>
        <v/>
      </c>
      <c r="C434" s="25" t="str">
        <f>IF(D434="","",'1. Data Input'!$C$5+('3. Monthly Balance Sheet'!B434-'1. Data Input'!$C$4))</f>
        <v/>
      </c>
      <c r="D434" s="97"/>
      <c r="E434" s="93"/>
      <c r="F434" s="22"/>
      <c r="G434" s="29" t="str">
        <f t="shared" si="45"/>
        <v/>
      </c>
      <c r="H434" s="94" t="str">
        <f>IF(B434="","",IFERROR(SUMPRODUCT((MONTH('4. Trading Tracker'!$F$8:$F$703)=A434)*(YEAR('4. Trading Tracker'!$F$8:$F$703)=B434)*('4. Trading Tracker'!$L$8:$L$703)),0))</f>
        <v/>
      </c>
      <c r="I434" s="99"/>
      <c r="J434" s="4"/>
      <c r="K434" s="93"/>
      <c r="L434" s="22"/>
      <c r="M434" s="22"/>
      <c r="N434" s="22"/>
      <c r="O434" s="22"/>
      <c r="P434" s="29" t="str">
        <f t="shared" si="41"/>
        <v/>
      </c>
      <c r="Q434" s="152" t="str">
        <f t="shared" si="46"/>
        <v/>
      </c>
      <c r="R434" s="24"/>
      <c r="S434" s="149" t="str">
        <f>IF(L434="","",L434-SUM($H$9:H434))</f>
        <v/>
      </c>
      <c r="T434" s="86" t="str">
        <f>IF(H434="","",S434/SUM($H$9:H434))</f>
        <v/>
      </c>
      <c r="U434" s="24"/>
      <c r="V434" s="30" t="str">
        <f t="shared" si="42"/>
        <v/>
      </c>
      <c r="W434" s="29" t="str">
        <f>IF(P434="","",((P434-K434)*'1. Data Input'!$C$13)/12)</f>
        <v/>
      </c>
    </row>
    <row r="435" spans="1:23" s="20" customFormat="1">
      <c r="A435" s="25" t="str">
        <f t="shared" si="43"/>
        <v/>
      </c>
      <c r="B435" s="25" t="str">
        <f t="shared" si="44"/>
        <v/>
      </c>
      <c r="C435" s="25" t="str">
        <f>IF(D435="","",'1. Data Input'!$C$5+('3. Monthly Balance Sheet'!B435-'1. Data Input'!$C$4))</f>
        <v/>
      </c>
      <c r="D435" s="97"/>
      <c r="E435" s="93"/>
      <c r="F435" s="22"/>
      <c r="G435" s="29" t="str">
        <f t="shared" si="45"/>
        <v/>
      </c>
      <c r="H435" s="94" t="str">
        <f>IF(B435="","",IFERROR(SUMPRODUCT((MONTH('4. Trading Tracker'!$F$8:$F$703)=A435)*(YEAR('4. Trading Tracker'!$F$8:$F$703)=B435)*('4. Trading Tracker'!$L$8:$L$703)),0))</f>
        <v/>
      </c>
      <c r="I435" s="99"/>
      <c r="J435" s="4"/>
      <c r="K435" s="93"/>
      <c r="L435" s="22"/>
      <c r="M435" s="22"/>
      <c r="N435" s="22"/>
      <c r="O435" s="22"/>
      <c r="P435" s="29" t="str">
        <f t="shared" si="41"/>
        <v/>
      </c>
      <c r="Q435" s="152" t="str">
        <f t="shared" si="46"/>
        <v/>
      </c>
      <c r="R435" s="24"/>
      <c r="S435" s="149" t="str">
        <f>IF(L435="","",L435-SUM($H$9:H435))</f>
        <v/>
      </c>
      <c r="T435" s="86" t="str">
        <f>IF(H435="","",S435/SUM($H$9:H435))</f>
        <v/>
      </c>
      <c r="U435" s="24"/>
      <c r="V435" s="30" t="str">
        <f t="shared" si="42"/>
        <v/>
      </c>
      <c r="W435" s="29" t="str">
        <f>IF(P435="","",((P435-K435)*'1. Data Input'!$C$13)/12)</f>
        <v/>
      </c>
    </row>
    <row r="436" spans="1:23" s="20" customFormat="1">
      <c r="A436" s="25" t="str">
        <f t="shared" si="43"/>
        <v/>
      </c>
      <c r="B436" s="25" t="str">
        <f t="shared" si="44"/>
        <v/>
      </c>
      <c r="C436" s="25" t="str">
        <f>IF(D436="","",'1. Data Input'!$C$5+('3. Monthly Balance Sheet'!B436-'1. Data Input'!$C$4))</f>
        <v/>
      </c>
      <c r="D436" s="97"/>
      <c r="E436" s="93"/>
      <c r="F436" s="22"/>
      <c r="G436" s="29" t="str">
        <f t="shared" si="45"/>
        <v/>
      </c>
      <c r="H436" s="94" t="str">
        <f>IF(B436="","",IFERROR(SUMPRODUCT((MONTH('4. Trading Tracker'!$F$8:$F$703)=A436)*(YEAR('4. Trading Tracker'!$F$8:$F$703)=B436)*('4. Trading Tracker'!$L$8:$L$703)),0))</f>
        <v/>
      </c>
      <c r="I436" s="99"/>
      <c r="J436" s="4"/>
      <c r="K436" s="93"/>
      <c r="L436" s="22"/>
      <c r="M436" s="22"/>
      <c r="N436" s="22"/>
      <c r="O436" s="22"/>
      <c r="P436" s="29" t="str">
        <f t="shared" si="41"/>
        <v/>
      </c>
      <c r="Q436" s="152" t="str">
        <f t="shared" si="46"/>
        <v/>
      </c>
      <c r="R436" s="24"/>
      <c r="S436" s="149" t="str">
        <f>IF(L436="","",L436-SUM($H$9:H436))</f>
        <v/>
      </c>
      <c r="T436" s="86" t="str">
        <f>IF(H436="","",S436/SUM($H$9:H436))</f>
        <v/>
      </c>
      <c r="U436" s="24"/>
      <c r="V436" s="30" t="str">
        <f t="shared" si="42"/>
        <v/>
      </c>
      <c r="W436" s="29" t="str">
        <f>IF(P436="","",((P436-K436)*'1. Data Input'!$C$13)/12)</f>
        <v/>
      </c>
    </row>
    <row r="437" spans="1:23" s="20" customFormat="1">
      <c r="A437" s="25" t="str">
        <f t="shared" si="43"/>
        <v/>
      </c>
      <c r="B437" s="25" t="str">
        <f t="shared" si="44"/>
        <v/>
      </c>
      <c r="C437" s="25" t="str">
        <f>IF(D437="","",'1. Data Input'!$C$5+('3. Monthly Balance Sheet'!B437-'1. Data Input'!$C$4))</f>
        <v/>
      </c>
      <c r="D437" s="97"/>
      <c r="E437" s="93"/>
      <c r="F437" s="22"/>
      <c r="G437" s="29" t="str">
        <f t="shared" si="45"/>
        <v/>
      </c>
      <c r="H437" s="94" t="str">
        <f>IF(B437="","",IFERROR(SUMPRODUCT((MONTH('4. Trading Tracker'!$F$8:$F$703)=A437)*(YEAR('4. Trading Tracker'!$F$8:$F$703)=B437)*('4. Trading Tracker'!$L$8:$L$703)),0))</f>
        <v/>
      </c>
      <c r="I437" s="99"/>
      <c r="J437" s="4"/>
      <c r="K437" s="93"/>
      <c r="L437" s="22"/>
      <c r="M437" s="22"/>
      <c r="N437" s="22"/>
      <c r="O437" s="22"/>
      <c r="P437" s="29" t="str">
        <f t="shared" si="41"/>
        <v/>
      </c>
      <c r="Q437" s="152" t="str">
        <f t="shared" si="46"/>
        <v/>
      </c>
      <c r="R437" s="24"/>
      <c r="S437" s="149" t="str">
        <f>IF(L437="","",L437-SUM($H$9:H437))</f>
        <v/>
      </c>
      <c r="T437" s="86" t="str">
        <f>IF(H437="","",S437/SUM($H$9:H437))</f>
        <v/>
      </c>
      <c r="U437" s="24"/>
      <c r="V437" s="30" t="str">
        <f t="shared" si="42"/>
        <v/>
      </c>
      <c r="W437" s="29" t="str">
        <f>IF(P437="","",((P437-K437)*'1. Data Input'!$C$13)/12)</f>
        <v/>
      </c>
    </row>
    <row r="438" spans="1:23" s="20" customFormat="1">
      <c r="A438" s="25" t="str">
        <f t="shared" si="43"/>
        <v/>
      </c>
      <c r="B438" s="25" t="str">
        <f t="shared" si="44"/>
        <v/>
      </c>
      <c r="C438" s="25" t="str">
        <f>IF(D438="","",'1. Data Input'!$C$5+('3. Monthly Balance Sheet'!B438-'1. Data Input'!$C$4))</f>
        <v/>
      </c>
      <c r="D438" s="97"/>
      <c r="E438" s="93"/>
      <c r="F438" s="22"/>
      <c r="G438" s="29" t="str">
        <f t="shared" si="45"/>
        <v/>
      </c>
      <c r="H438" s="94" t="str">
        <f>IF(B438="","",IFERROR(SUMPRODUCT((MONTH('4. Trading Tracker'!$F$8:$F$703)=A438)*(YEAR('4. Trading Tracker'!$F$8:$F$703)=B438)*('4. Trading Tracker'!$L$8:$L$703)),0))</f>
        <v/>
      </c>
      <c r="I438" s="99"/>
      <c r="J438" s="4"/>
      <c r="K438" s="93"/>
      <c r="L438" s="22"/>
      <c r="M438" s="22"/>
      <c r="N438" s="22"/>
      <c r="O438" s="22"/>
      <c r="P438" s="29" t="str">
        <f t="shared" si="41"/>
        <v/>
      </c>
      <c r="Q438" s="152" t="str">
        <f t="shared" si="46"/>
        <v/>
      </c>
      <c r="R438" s="24"/>
      <c r="S438" s="149" t="str">
        <f>IF(L438="","",L438-SUM($H$9:H438))</f>
        <v/>
      </c>
      <c r="T438" s="86" t="str">
        <f>IF(H438="","",S438/SUM($H$9:H438))</f>
        <v/>
      </c>
      <c r="U438" s="24"/>
      <c r="V438" s="30" t="str">
        <f t="shared" si="42"/>
        <v/>
      </c>
      <c r="W438" s="29" t="str">
        <f>IF(P438="","",((P438-K438)*'1. Data Input'!$C$13)/12)</f>
        <v/>
      </c>
    </row>
    <row r="439" spans="1:23" s="20" customFormat="1">
      <c r="A439" s="25" t="str">
        <f t="shared" si="43"/>
        <v/>
      </c>
      <c r="B439" s="25" t="str">
        <f t="shared" si="44"/>
        <v/>
      </c>
      <c r="C439" s="25" t="str">
        <f>IF(D439="","",'1. Data Input'!$C$5+('3. Monthly Balance Sheet'!B439-'1. Data Input'!$C$4))</f>
        <v/>
      </c>
      <c r="D439" s="97"/>
      <c r="E439" s="93"/>
      <c r="F439" s="22"/>
      <c r="G439" s="29" t="str">
        <f t="shared" si="45"/>
        <v/>
      </c>
      <c r="H439" s="94" t="str">
        <f>IF(B439="","",IFERROR(SUMPRODUCT((MONTH('4. Trading Tracker'!$F$8:$F$703)=A439)*(YEAR('4. Trading Tracker'!$F$8:$F$703)=B439)*('4. Trading Tracker'!$L$8:$L$703)),0))</f>
        <v/>
      </c>
      <c r="I439" s="99"/>
      <c r="J439" s="4"/>
      <c r="K439" s="93"/>
      <c r="L439" s="22"/>
      <c r="M439" s="22"/>
      <c r="N439" s="22"/>
      <c r="O439" s="22"/>
      <c r="P439" s="29" t="str">
        <f t="shared" si="41"/>
        <v/>
      </c>
      <c r="Q439" s="152" t="str">
        <f t="shared" si="46"/>
        <v/>
      </c>
      <c r="R439" s="24"/>
      <c r="S439" s="149" t="str">
        <f>IF(L439="","",L439-SUM($H$9:H439))</f>
        <v/>
      </c>
      <c r="T439" s="86" t="str">
        <f>IF(H439="","",S439/SUM($H$9:H439))</f>
        <v/>
      </c>
      <c r="U439" s="24"/>
      <c r="V439" s="30" t="str">
        <f t="shared" si="42"/>
        <v/>
      </c>
      <c r="W439" s="29" t="str">
        <f>IF(P439="","",((P439-K439)*'1. Data Input'!$C$13)/12)</f>
        <v/>
      </c>
    </row>
    <row r="440" spans="1:23" s="20" customFormat="1">
      <c r="A440" s="25" t="str">
        <f t="shared" si="43"/>
        <v/>
      </c>
      <c r="B440" s="25" t="str">
        <f t="shared" si="44"/>
        <v/>
      </c>
      <c r="C440" s="25" t="str">
        <f>IF(D440="","",'1. Data Input'!$C$5+('3. Monthly Balance Sheet'!B440-'1. Data Input'!$C$4))</f>
        <v/>
      </c>
      <c r="D440" s="97"/>
      <c r="E440" s="93"/>
      <c r="F440" s="22"/>
      <c r="G440" s="29" t="str">
        <f t="shared" si="45"/>
        <v/>
      </c>
      <c r="H440" s="94" t="str">
        <f>IF(B440="","",IFERROR(SUMPRODUCT((MONTH('4. Trading Tracker'!$F$8:$F$703)=A440)*(YEAR('4. Trading Tracker'!$F$8:$F$703)=B440)*('4. Trading Tracker'!$L$8:$L$703)),0))</f>
        <v/>
      </c>
      <c r="I440" s="99"/>
      <c r="J440" s="4"/>
      <c r="K440" s="93"/>
      <c r="L440" s="22"/>
      <c r="M440" s="22"/>
      <c r="N440" s="22"/>
      <c r="O440" s="22"/>
      <c r="P440" s="29" t="str">
        <f t="shared" si="41"/>
        <v/>
      </c>
      <c r="Q440" s="152" t="str">
        <f t="shared" si="46"/>
        <v/>
      </c>
      <c r="R440" s="24"/>
      <c r="S440" s="149" t="str">
        <f>IF(L440="","",L440-SUM($H$9:H440))</f>
        <v/>
      </c>
      <c r="T440" s="86" t="str">
        <f>IF(H440="","",S440/SUM($H$9:H440))</f>
        <v/>
      </c>
      <c r="U440" s="24"/>
      <c r="V440" s="30" t="str">
        <f t="shared" si="42"/>
        <v/>
      </c>
      <c r="W440" s="29" t="str">
        <f>IF(P440="","",((P440-K440)*'1. Data Input'!$C$13)/12)</f>
        <v/>
      </c>
    </row>
    <row r="441" spans="1:23" s="20" customFormat="1">
      <c r="A441" s="25" t="str">
        <f t="shared" si="43"/>
        <v/>
      </c>
      <c r="B441" s="25" t="str">
        <f t="shared" si="44"/>
        <v/>
      </c>
      <c r="C441" s="25" t="str">
        <f>IF(D441="","",'1. Data Input'!$C$5+('3. Monthly Balance Sheet'!B441-'1. Data Input'!$C$4))</f>
        <v/>
      </c>
      <c r="D441" s="97"/>
      <c r="E441" s="93"/>
      <c r="F441" s="22"/>
      <c r="G441" s="29" t="str">
        <f t="shared" si="45"/>
        <v/>
      </c>
      <c r="H441" s="94" t="str">
        <f>IF(B441="","",IFERROR(SUMPRODUCT((MONTH('4. Trading Tracker'!$F$8:$F$703)=A441)*(YEAR('4. Trading Tracker'!$F$8:$F$703)=B441)*('4. Trading Tracker'!$L$8:$L$703)),0))</f>
        <v/>
      </c>
      <c r="I441" s="99"/>
      <c r="J441" s="4"/>
      <c r="K441" s="93"/>
      <c r="L441" s="22"/>
      <c r="M441" s="22"/>
      <c r="N441" s="22"/>
      <c r="O441" s="22"/>
      <c r="P441" s="29" t="str">
        <f t="shared" si="41"/>
        <v/>
      </c>
      <c r="Q441" s="152" t="str">
        <f t="shared" si="46"/>
        <v/>
      </c>
      <c r="R441" s="24"/>
      <c r="S441" s="149" t="str">
        <f>IF(L441="","",L441-SUM($H$9:H441))</f>
        <v/>
      </c>
      <c r="T441" s="86" t="str">
        <f>IF(H441="","",S441/SUM($H$9:H441))</f>
        <v/>
      </c>
      <c r="U441" s="24"/>
      <c r="V441" s="30" t="str">
        <f t="shared" si="42"/>
        <v/>
      </c>
      <c r="W441" s="29" t="str">
        <f>IF(P441="","",((P441-K441)*'1. Data Input'!$C$13)/12)</f>
        <v/>
      </c>
    </row>
    <row r="442" spans="1:23" s="20" customFormat="1">
      <c r="A442" s="25" t="str">
        <f t="shared" si="43"/>
        <v/>
      </c>
      <c r="B442" s="25" t="str">
        <f t="shared" si="44"/>
        <v/>
      </c>
      <c r="C442" s="25" t="str">
        <f>IF(D442="","",'1. Data Input'!$C$5+('3. Monthly Balance Sheet'!B442-'1. Data Input'!$C$4))</f>
        <v/>
      </c>
      <c r="D442" s="97"/>
      <c r="E442" s="93"/>
      <c r="F442" s="22"/>
      <c r="G442" s="29" t="str">
        <f t="shared" si="45"/>
        <v/>
      </c>
      <c r="H442" s="94" t="str">
        <f>IF(B442="","",IFERROR(SUMPRODUCT((MONTH('4. Trading Tracker'!$F$8:$F$703)=A442)*(YEAR('4. Trading Tracker'!$F$8:$F$703)=B442)*('4. Trading Tracker'!$L$8:$L$703)),0))</f>
        <v/>
      </c>
      <c r="I442" s="99"/>
      <c r="J442" s="4"/>
      <c r="K442" s="93"/>
      <c r="L442" s="22"/>
      <c r="M442" s="22"/>
      <c r="N442" s="22"/>
      <c r="O442" s="22"/>
      <c r="P442" s="29" t="str">
        <f t="shared" si="41"/>
        <v/>
      </c>
      <c r="Q442" s="152" t="str">
        <f t="shared" si="46"/>
        <v/>
      </c>
      <c r="R442" s="24"/>
      <c r="S442" s="149" t="str">
        <f>IF(L442="","",L442-SUM($H$9:H442))</f>
        <v/>
      </c>
      <c r="T442" s="86" t="str">
        <f>IF(H442="","",S442/SUM($H$9:H442))</f>
        <v/>
      </c>
      <c r="U442" s="24"/>
      <c r="V442" s="30" t="str">
        <f t="shared" si="42"/>
        <v/>
      </c>
      <c r="W442" s="29" t="str">
        <f>IF(P442="","",((P442-K442)*'1. Data Input'!$C$13)/12)</f>
        <v/>
      </c>
    </row>
    <row r="443" spans="1:23" s="20" customFormat="1">
      <c r="A443" s="25" t="str">
        <f t="shared" si="43"/>
        <v/>
      </c>
      <c r="B443" s="25" t="str">
        <f t="shared" si="44"/>
        <v/>
      </c>
      <c r="C443" s="25" t="str">
        <f>IF(D443="","",'1. Data Input'!$C$5+('3. Monthly Balance Sheet'!B443-'1. Data Input'!$C$4))</f>
        <v/>
      </c>
      <c r="D443" s="97"/>
      <c r="E443" s="93"/>
      <c r="F443" s="22"/>
      <c r="G443" s="29" t="str">
        <f t="shared" si="45"/>
        <v/>
      </c>
      <c r="H443" s="94" t="str">
        <f>IF(B443="","",IFERROR(SUMPRODUCT((MONTH('4. Trading Tracker'!$F$8:$F$703)=A443)*(YEAR('4. Trading Tracker'!$F$8:$F$703)=B443)*('4. Trading Tracker'!$L$8:$L$703)),0))</f>
        <v/>
      </c>
      <c r="I443" s="99"/>
      <c r="J443" s="4"/>
      <c r="K443" s="93"/>
      <c r="L443" s="22"/>
      <c r="M443" s="22"/>
      <c r="N443" s="22"/>
      <c r="O443" s="22"/>
      <c r="P443" s="29" t="str">
        <f t="shared" si="41"/>
        <v/>
      </c>
      <c r="Q443" s="152" t="str">
        <f t="shared" si="46"/>
        <v/>
      </c>
      <c r="R443" s="24"/>
      <c r="S443" s="149" t="str">
        <f>IF(L443="","",L443-SUM($H$9:H443))</f>
        <v/>
      </c>
      <c r="T443" s="86" t="str">
        <f>IF(H443="","",S443/SUM($H$9:H443))</f>
        <v/>
      </c>
      <c r="U443" s="24"/>
      <c r="V443" s="30" t="str">
        <f t="shared" si="42"/>
        <v/>
      </c>
      <c r="W443" s="29" t="str">
        <f>IF(P443="","",((P443-K443)*'1. Data Input'!$C$13)/12)</f>
        <v/>
      </c>
    </row>
    <row r="444" spans="1:23" s="20" customFormat="1">
      <c r="A444" s="25" t="str">
        <f t="shared" si="43"/>
        <v/>
      </c>
      <c r="B444" s="25" t="str">
        <f t="shared" si="44"/>
        <v/>
      </c>
      <c r="C444" s="25" t="str">
        <f>IF(D444="","",'1. Data Input'!$C$5+('3. Monthly Balance Sheet'!B444-'1. Data Input'!$C$4))</f>
        <v/>
      </c>
      <c r="D444" s="97"/>
      <c r="E444" s="93"/>
      <c r="F444" s="22"/>
      <c r="G444" s="29" t="str">
        <f t="shared" si="45"/>
        <v/>
      </c>
      <c r="H444" s="94" t="str">
        <f>IF(B444="","",IFERROR(SUMPRODUCT((MONTH('4. Trading Tracker'!$F$8:$F$703)=A444)*(YEAR('4. Trading Tracker'!$F$8:$F$703)=B444)*('4. Trading Tracker'!$L$8:$L$703)),0))</f>
        <v/>
      </c>
      <c r="I444" s="99"/>
      <c r="J444" s="4"/>
      <c r="K444" s="93"/>
      <c r="L444" s="22"/>
      <c r="M444" s="22"/>
      <c r="N444" s="22"/>
      <c r="O444" s="22"/>
      <c r="P444" s="29" t="str">
        <f t="shared" si="41"/>
        <v/>
      </c>
      <c r="Q444" s="152" t="str">
        <f t="shared" si="46"/>
        <v/>
      </c>
      <c r="R444" s="24"/>
      <c r="S444" s="149" t="str">
        <f>IF(L444="","",L444-SUM($H$9:H444))</f>
        <v/>
      </c>
      <c r="T444" s="86" t="str">
        <f>IF(H444="","",S444/SUM($H$9:H444))</f>
        <v/>
      </c>
      <c r="U444" s="24"/>
      <c r="V444" s="30" t="str">
        <f t="shared" si="42"/>
        <v/>
      </c>
      <c r="W444" s="29" t="str">
        <f>IF(P444="","",((P444-K444)*'1. Data Input'!$C$13)/12)</f>
        <v/>
      </c>
    </row>
    <row r="445" spans="1:23" s="20" customFormat="1">
      <c r="A445" s="25" t="str">
        <f t="shared" si="43"/>
        <v/>
      </c>
      <c r="B445" s="25" t="str">
        <f t="shared" si="44"/>
        <v/>
      </c>
      <c r="C445" s="25" t="str">
        <f>IF(D445="","",'1. Data Input'!$C$5+('3. Monthly Balance Sheet'!B445-'1. Data Input'!$C$4))</f>
        <v/>
      </c>
      <c r="D445" s="97"/>
      <c r="E445" s="93"/>
      <c r="F445" s="22"/>
      <c r="G445" s="29" t="str">
        <f t="shared" si="45"/>
        <v/>
      </c>
      <c r="H445" s="94" t="str">
        <f>IF(B445="","",IFERROR(SUMPRODUCT((MONTH('4. Trading Tracker'!$F$8:$F$703)=A445)*(YEAR('4. Trading Tracker'!$F$8:$F$703)=B445)*('4. Trading Tracker'!$L$8:$L$703)),0))</f>
        <v/>
      </c>
      <c r="I445" s="99"/>
      <c r="J445" s="4"/>
      <c r="K445" s="93"/>
      <c r="L445" s="22"/>
      <c r="M445" s="22"/>
      <c r="N445" s="22"/>
      <c r="O445" s="22"/>
      <c r="P445" s="29" t="str">
        <f t="shared" si="41"/>
        <v/>
      </c>
      <c r="Q445" s="152" t="str">
        <f t="shared" si="46"/>
        <v/>
      </c>
      <c r="R445" s="24"/>
      <c r="S445" s="149" t="str">
        <f>IF(L445="","",L445-SUM($H$9:H445))</f>
        <v/>
      </c>
      <c r="T445" s="86" t="str">
        <f>IF(H445="","",S445/SUM($H$9:H445))</f>
        <v/>
      </c>
      <c r="U445" s="24"/>
      <c r="V445" s="30" t="str">
        <f t="shared" si="42"/>
        <v/>
      </c>
      <c r="W445" s="29" t="str">
        <f>IF(P445="","",((P445-K445)*'1. Data Input'!$C$13)/12)</f>
        <v/>
      </c>
    </row>
    <row r="446" spans="1:23" s="20" customFormat="1">
      <c r="A446" s="25" t="str">
        <f t="shared" si="43"/>
        <v/>
      </c>
      <c r="B446" s="25" t="str">
        <f t="shared" si="44"/>
        <v/>
      </c>
      <c r="C446" s="25" t="str">
        <f>IF(D446="","",'1. Data Input'!$C$5+('3. Monthly Balance Sheet'!B446-'1. Data Input'!$C$4))</f>
        <v/>
      </c>
      <c r="D446" s="97"/>
      <c r="E446" s="93"/>
      <c r="F446" s="22"/>
      <c r="G446" s="29" t="str">
        <f t="shared" si="45"/>
        <v/>
      </c>
      <c r="H446" s="94" t="str">
        <f>IF(B446="","",IFERROR(SUMPRODUCT((MONTH('4. Trading Tracker'!$F$8:$F$703)=A446)*(YEAR('4. Trading Tracker'!$F$8:$F$703)=B446)*('4. Trading Tracker'!$L$8:$L$703)),0))</f>
        <v/>
      </c>
      <c r="I446" s="99"/>
      <c r="J446" s="4"/>
      <c r="K446" s="93"/>
      <c r="L446" s="22"/>
      <c r="M446" s="22"/>
      <c r="N446" s="22"/>
      <c r="O446" s="22"/>
      <c r="P446" s="29" t="str">
        <f t="shared" si="41"/>
        <v/>
      </c>
      <c r="Q446" s="152" t="str">
        <f t="shared" si="46"/>
        <v/>
      </c>
      <c r="R446" s="24"/>
      <c r="S446" s="149" t="str">
        <f>IF(L446="","",L446-SUM($H$9:H446))</f>
        <v/>
      </c>
      <c r="T446" s="86" t="str">
        <f>IF(H446="","",S446/SUM($H$9:H446))</f>
        <v/>
      </c>
      <c r="U446" s="24"/>
      <c r="V446" s="30" t="str">
        <f t="shared" si="42"/>
        <v/>
      </c>
      <c r="W446" s="29" t="str">
        <f>IF(P446="","",((P446-K446)*'1. Data Input'!$C$13)/12)</f>
        <v/>
      </c>
    </row>
    <row r="447" spans="1:23" s="20" customFormat="1">
      <c r="A447" s="25" t="str">
        <f t="shared" si="43"/>
        <v/>
      </c>
      <c r="B447" s="25" t="str">
        <f t="shared" si="44"/>
        <v/>
      </c>
      <c r="C447" s="25" t="str">
        <f>IF(D447="","",'1. Data Input'!$C$5+('3. Monthly Balance Sheet'!B447-'1. Data Input'!$C$4))</f>
        <v/>
      </c>
      <c r="D447" s="97"/>
      <c r="E447" s="93"/>
      <c r="F447" s="22"/>
      <c r="G447" s="29" t="str">
        <f t="shared" si="45"/>
        <v/>
      </c>
      <c r="H447" s="94" t="str">
        <f>IF(B447="","",IFERROR(SUMPRODUCT((MONTH('4. Trading Tracker'!$F$8:$F$703)=A447)*(YEAR('4. Trading Tracker'!$F$8:$F$703)=B447)*('4. Trading Tracker'!$L$8:$L$703)),0))</f>
        <v/>
      </c>
      <c r="I447" s="99"/>
      <c r="J447" s="4"/>
      <c r="K447" s="93"/>
      <c r="L447" s="22"/>
      <c r="M447" s="22"/>
      <c r="N447" s="22"/>
      <c r="O447" s="22"/>
      <c r="P447" s="29" t="str">
        <f t="shared" si="41"/>
        <v/>
      </c>
      <c r="Q447" s="152" t="str">
        <f t="shared" si="46"/>
        <v/>
      </c>
      <c r="R447" s="24"/>
      <c r="S447" s="149" t="str">
        <f>IF(L447="","",L447-SUM($H$9:H447))</f>
        <v/>
      </c>
      <c r="T447" s="86" t="str">
        <f>IF(H447="","",S447/SUM($H$9:H447))</f>
        <v/>
      </c>
      <c r="U447" s="24"/>
      <c r="V447" s="30" t="str">
        <f t="shared" si="42"/>
        <v/>
      </c>
      <c r="W447" s="29" t="str">
        <f>IF(P447="","",((P447-K447)*'1. Data Input'!$C$13)/12)</f>
        <v/>
      </c>
    </row>
    <row r="448" spans="1:23" s="20" customFormat="1">
      <c r="A448" s="25" t="str">
        <f t="shared" si="43"/>
        <v/>
      </c>
      <c r="B448" s="25" t="str">
        <f t="shared" si="44"/>
        <v/>
      </c>
      <c r="C448" s="25" t="str">
        <f>IF(D448="","",'1. Data Input'!$C$5+('3. Monthly Balance Sheet'!B448-'1. Data Input'!$C$4))</f>
        <v/>
      </c>
      <c r="D448" s="97"/>
      <c r="E448" s="93"/>
      <c r="F448" s="22"/>
      <c r="G448" s="29" t="str">
        <f t="shared" si="45"/>
        <v/>
      </c>
      <c r="H448" s="94" t="str">
        <f>IF(B448="","",IFERROR(SUMPRODUCT((MONTH('4. Trading Tracker'!$F$8:$F$703)=A448)*(YEAR('4. Trading Tracker'!$F$8:$F$703)=B448)*('4. Trading Tracker'!$L$8:$L$703)),0))</f>
        <v/>
      </c>
      <c r="I448" s="99"/>
      <c r="J448" s="4"/>
      <c r="K448" s="93"/>
      <c r="L448" s="22"/>
      <c r="M448" s="22"/>
      <c r="N448" s="22"/>
      <c r="O448" s="22"/>
      <c r="P448" s="29" t="str">
        <f t="shared" si="41"/>
        <v/>
      </c>
      <c r="Q448" s="152" t="str">
        <f t="shared" si="46"/>
        <v/>
      </c>
      <c r="R448" s="24"/>
      <c r="S448" s="149" t="str">
        <f>IF(L448="","",L448-SUM($H$9:H448))</f>
        <v/>
      </c>
      <c r="T448" s="86" t="str">
        <f>IF(H448="","",S448/SUM($H$9:H448))</f>
        <v/>
      </c>
      <c r="U448" s="24"/>
      <c r="V448" s="30" t="str">
        <f t="shared" si="42"/>
        <v/>
      </c>
      <c r="W448" s="29" t="str">
        <f>IF(P448="","",((P448-K448)*'1. Data Input'!$C$13)/12)</f>
        <v/>
      </c>
    </row>
    <row r="449" spans="1:23" s="20" customFormat="1">
      <c r="A449" s="25" t="str">
        <f t="shared" si="43"/>
        <v/>
      </c>
      <c r="B449" s="25" t="str">
        <f t="shared" si="44"/>
        <v/>
      </c>
      <c r="C449" s="25" t="str">
        <f>IF(D449="","",'1. Data Input'!$C$5+('3. Monthly Balance Sheet'!B449-'1. Data Input'!$C$4))</f>
        <v/>
      </c>
      <c r="D449" s="97"/>
      <c r="E449" s="93"/>
      <c r="F449" s="22"/>
      <c r="G449" s="29" t="str">
        <f t="shared" si="45"/>
        <v/>
      </c>
      <c r="H449" s="94" t="str">
        <f>IF(B449="","",IFERROR(SUMPRODUCT((MONTH('4. Trading Tracker'!$F$8:$F$703)=A449)*(YEAR('4. Trading Tracker'!$F$8:$F$703)=B449)*('4. Trading Tracker'!$L$8:$L$703)),0))</f>
        <v/>
      </c>
      <c r="I449" s="99"/>
      <c r="J449" s="4"/>
      <c r="K449" s="93"/>
      <c r="L449" s="22"/>
      <c r="M449" s="22"/>
      <c r="N449" s="22"/>
      <c r="O449" s="22"/>
      <c r="P449" s="29" t="str">
        <f t="shared" si="41"/>
        <v/>
      </c>
      <c r="Q449" s="152" t="str">
        <f t="shared" si="46"/>
        <v/>
      </c>
      <c r="R449" s="24"/>
      <c r="S449" s="149" t="str">
        <f>IF(L449="","",L449-SUM($H$9:H449))</f>
        <v/>
      </c>
      <c r="T449" s="86" t="str">
        <f>IF(H449="","",S449/SUM($H$9:H449))</f>
        <v/>
      </c>
      <c r="U449" s="24"/>
      <c r="V449" s="30" t="str">
        <f t="shared" si="42"/>
        <v/>
      </c>
      <c r="W449" s="29" t="str">
        <f>IF(P449="","",((P449-K449)*'1. Data Input'!$C$13)/12)</f>
        <v/>
      </c>
    </row>
    <row r="450" spans="1:23" s="20" customFormat="1">
      <c r="A450" s="25" t="str">
        <f t="shared" si="43"/>
        <v/>
      </c>
      <c r="B450" s="25" t="str">
        <f t="shared" si="44"/>
        <v/>
      </c>
      <c r="C450" s="25" t="str">
        <f>IF(D450="","",'1. Data Input'!$C$5+('3. Monthly Balance Sheet'!B450-'1. Data Input'!$C$4))</f>
        <v/>
      </c>
      <c r="D450" s="97"/>
      <c r="E450" s="93"/>
      <c r="F450" s="22"/>
      <c r="G450" s="29" t="str">
        <f t="shared" si="45"/>
        <v/>
      </c>
      <c r="H450" s="94" t="str">
        <f>IF(B450="","",IFERROR(SUMPRODUCT((MONTH('4. Trading Tracker'!$F$8:$F$703)=A450)*(YEAR('4. Trading Tracker'!$F$8:$F$703)=B450)*('4. Trading Tracker'!$L$8:$L$703)),0))</f>
        <v/>
      </c>
      <c r="I450" s="99"/>
      <c r="J450" s="4"/>
      <c r="K450" s="93"/>
      <c r="L450" s="22"/>
      <c r="M450" s="22"/>
      <c r="N450" s="22"/>
      <c r="O450" s="22"/>
      <c r="P450" s="29" t="str">
        <f t="shared" si="41"/>
        <v/>
      </c>
      <c r="Q450" s="152" t="str">
        <f t="shared" si="46"/>
        <v/>
      </c>
      <c r="R450" s="24"/>
      <c r="S450" s="149" t="str">
        <f>IF(L450="","",L450-SUM($H$9:H450))</f>
        <v/>
      </c>
      <c r="T450" s="86" t="str">
        <f>IF(H450="","",S450/SUM($H$9:H450))</f>
        <v/>
      </c>
      <c r="U450" s="24"/>
      <c r="V450" s="30" t="str">
        <f t="shared" si="42"/>
        <v/>
      </c>
      <c r="W450" s="29" t="str">
        <f>IF(P450="","",((P450-K450)*'1. Data Input'!$C$13)/12)</f>
        <v/>
      </c>
    </row>
    <row r="451" spans="1:23" s="20" customFormat="1">
      <c r="A451" s="25" t="str">
        <f t="shared" si="43"/>
        <v/>
      </c>
      <c r="B451" s="25" t="str">
        <f t="shared" si="44"/>
        <v/>
      </c>
      <c r="C451" s="25" t="str">
        <f>IF(D451="","",'1. Data Input'!$C$5+('3. Monthly Balance Sheet'!B451-'1. Data Input'!$C$4))</f>
        <v/>
      </c>
      <c r="D451" s="97"/>
      <c r="E451" s="93"/>
      <c r="F451" s="22"/>
      <c r="G451" s="29" t="str">
        <f t="shared" si="45"/>
        <v/>
      </c>
      <c r="H451" s="94" t="str">
        <f>IF(B451="","",IFERROR(SUMPRODUCT((MONTH('4. Trading Tracker'!$F$8:$F$703)=A451)*(YEAR('4. Trading Tracker'!$F$8:$F$703)=B451)*('4. Trading Tracker'!$L$8:$L$703)),0))</f>
        <v/>
      </c>
      <c r="I451" s="99"/>
      <c r="J451" s="4"/>
      <c r="K451" s="93"/>
      <c r="L451" s="22"/>
      <c r="M451" s="22"/>
      <c r="N451" s="22"/>
      <c r="O451" s="22"/>
      <c r="P451" s="29" t="str">
        <f t="shared" si="41"/>
        <v/>
      </c>
      <c r="Q451" s="152" t="str">
        <f t="shared" si="46"/>
        <v/>
      </c>
      <c r="R451" s="24"/>
      <c r="S451" s="149" t="str">
        <f>IF(L451="","",L451-SUM($H$9:H451))</f>
        <v/>
      </c>
      <c r="T451" s="86" t="str">
        <f>IF(H451="","",S451/SUM($H$9:H451))</f>
        <v/>
      </c>
      <c r="U451" s="24"/>
      <c r="V451" s="30" t="str">
        <f t="shared" si="42"/>
        <v/>
      </c>
      <c r="W451" s="29" t="str">
        <f>IF(P451="","",((P451-K451)*'1. Data Input'!$C$13)/12)</f>
        <v/>
      </c>
    </row>
    <row r="452" spans="1:23" s="20" customFormat="1">
      <c r="A452" s="25" t="str">
        <f t="shared" si="43"/>
        <v/>
      </c>
      <c r="B452" s="25" t="str">
        <f t="shared" si="44"/>
        <v/>
      </c>
      <c r="C452" s="25" t="str">
        <f>IF(D452="","",'1. Data Input'!$C$5+('3. Monthly Balance Sheet'!B452-'1. Data Input'!$C$4))</f>
        <v/>
      </c>
      <c r="D452" s="97"/>
      <c r="E452" s="93"/>
      <c r="F452" s="22"/>
      <c r="G452" s="29" t="str">
        <f t="shared" si="45"/>
        <v/>
      </c>
      <c r="H452" s="94" t="str">
        <f>IF(B452="","",IFERROR(SUMPRODUCT((MONTH('4. Trading Tracker'!$F$8:$F$703)=A452)*(YEAR('4. Trading Tracker'!$F$8:$F$703)=B452)*('4. Trading Tracker'!$L$8:$L$703)),0))</f>
        <v/>
      </c>
      <c r="I452" s="99"/>
      <c r="J452" s="4"/>
      <c r="K452" s="93"/>
      <c r="L452" s="22"/>
      <c r="M452" s="22"/>
      <c r="N452" s="22"/>
      <c r="O452" s="22"/>
      <c r="P452" s="29" t="str">
        <f t="shared" si="41"/>
        <v/>
      </c>
      <c r="Q452" s="152" t="str">
        <f t="shared" si="46"/>
        <v/>
      </c>
      <c r="R452" s="24"/>
      <c r="S452" s="149" t="str">
        <f>IF(L452="","",L452-SUM($H$9:H452))</f>
        <v/>
      </c>
      <c r="T452" s="86" t="str">
        <f>IF(H452="","",S452/SUM($H$9:H452))</f>
        <v/>
      </c>
      <c r="U452" s="24"/>
      <c r="V452" s="30" t="str">
        <f t="shared" si="42"/>
        <v/>
      </c>
      <c r="W452" s="29" t="str">
        <f>IF(P452="","",((P452-K452)*'1. Data Input'!$C$13)/12)</f>
        <v/>
      </c>
    </row>
    <row r="453" spans="1:23" s="20" customFormat="1">
      <c r="A453" s="25" t="str">
        <f t="shared" si="43"/>
        <v/>
      </c>
      <c r="B453" s="25" t="str">
        <f t="shared" si="44"/>
        <v/>
      </c>
      <c r="C453" s="25" t="str">
        <f>IF(D453="","",'1. Data Input'!$C$5+('3. Monthly Balance Sheet'!B453-'1. Data Input'!$C$4))</f>
        <v/>
      </c>
      <c r="D453" s="97"/>
      <c r="E453" s="93"/>
      <c r="F453" s="22"/>
      <c r="G453" s="29" t="str">
        <f t="shared" si="45"/>
        <v/>
      </c>
      <c r="H453" s="94" t="str">
        <f>IF(B453="","",IFERROR(SUMPRODUCT((MONTH('4. Trading Tracker'!$F$8:$F$703)=A453)*(YEAR('4. Trading Tracker'!$F$8:$F$703)=B453)*('4. Trading Tracker'!$L$8:$L$703)),0))</f>
        <v/>
      </c>
      <c r="I453" s="99"/>
      <c r="J453" s="4"/>
      <c r="K453" s="93"/>
      <c r="L453" s="22"/>
      <c r="M453" s="22"/>
      <c r="N453" s="22"/>
      <c r="O453" s="22"/>
      <c r="P453" s="29" t="str">
        <f t="shared" si="41"/>
        <v/>
      </c>
      <c r="Q453" s="152" t="str">
        <f t="shared" si="46"/>
        <v/>
      </c>
      <c r="R453" s="24"/>
      <c r="S453" s="149" t="str">
        <f>IF(L453="","",L453-SUM($H$9:H453))</f>
        <v/>
      </c>
      <c r="T453" s="86" t="str">
        <f>IF(H453="","",S453/SUM($H$9:H453))</f>
        <v/>
      </c>
      <c r="U453" s="24"/>
      <c r="V453" s="30" t="str">
        <f t="shared" si="42"/>
        <v/>
      </c>
      <c r="W453" s="29" t="str">
        <f>IF(P453="","",((P453-K453)*'1. Data Input'!$C$13)/12)</f>
        <v/>
      </c>
    </row>
    <row r="454" spans="1:23" s="20" customFormat="1">
      <c r="A454" s="25" t="str">
        <f t="shared" si="43"/>
        <v/>
      </c>
      <c r="B454" s="25" t="str">
        <f t="shared" si="44"/>
        <v/>
      </c>
      <c r="C454" s="25" t="str">
        <f>IF(D454="","",'1. Data Input'!$C$5+('3. Monthly Balance Sheet'!B454-'1. Data Input'!$C$4))</f>
        <v/>
      </c>
      <c r="D454" s="97"/>
      <c r="E454" s="93"/>
      <c r="F454" s="22"/>
      <c r="G454" s="29" t="str">
        <f t="shared" si="45"/>
        <v/>
      </c>
      <c r="H454" s="94" t="str">
        <f>IF(B454="","",IFERROR(SUMPRODUCT((MONTH('4. Trading Tracker'!$F$8:$F$703)=A454)*(YEAR('4. Trading Tracker'!$F$8:$F$703)=B454)*('4. Trading Tracker'!$L$8:$L$703)),0))</f>
        <v/>
      </c>
      <c r="I454" s="99"/>
      <c r="J454" s="4"/>
      <c r="K454" s="93"/>
      <c r="L454" s="22"/>
      <c r="M454" s="22"/>
      <c r="N454" s="22"/>
      <c r="O454" s="22"/>
      <c r="P454" s="29" t="str">
        <f t="shared" si="41"/>
        <v/>
      </c>
      <c r="Q454" s="152" t="str">
        <f t="shared" si="46"/>
        <v/>
      </c>
      <c r="R454" s="24"/>
      <c r="S454" s="149" t="str">
        <f>IF(L454="","",L454-SUM($H$9:H454))</f>
        <v/>
      </c>
      <c r="T454" s="86" t="str">
        <f>IF(H454="","",S454/SUM($H$9:H454))</f>
        <v/>
      </c>
      <c r="U454" s="24"/>
      <c r="V454" s="30" t="str">
        <f t="shared" si="42"/>
        <v/>
      </c>
      <c r="W454" s="29" t="str">
        <f>IF(P454="","",((P454-K454)*'1. Data Input'!$C$13)/12)</f>
        <v/>
      </c>
    </row>
    <row r="455" spans="1:23" s="20" customFormat="1">
      <c r="A455" s="25" t="str">
        <f t="shared" si="43"/>
        <v/>
      </c>
      <c r="B455" s="25" t="str">
        <f t="shared" si="44"/>
        <v/>
      </c>
      <c r="C455" s="25" t="str">
        <f>IF(D455="","",'1. Data Input'!$C$5+('3. Monthly Balance Sheet'!B455-'1. Data Input'!$C$4))</f>
        <v/>
      </c>
      <c r="D455" s="97"/>
      <c r="E455" s="93"/>
      <c r="F455" s="22"/>
      <c r="G455" s="29" t="str">
        <f t="shared" si="45"/>
        <v/>
      </c>
      <c r="H455" s="94" t="str">
        <f>IF(B455="","",IFERROR(SUMPRODUCT((MONTH('4. Trading Tracker'!$F$8:$F$703)=A455)*(YEAR('4. Trading Tracker'!$F$8:$F$703)=B455)*('4. Trading Tracker'!$L$8:$L$703)),0))</f>
        <v/>
      </c>
      <c r="I455" s="99"/>
      <c r="J455" s="4"/>
      <c r="K455" s="93"/>
      <c r="L455" s="22"/>
      <c r="M455" s="22"/>
      <c r="N455" s="22"/>
      <c r="O455" s="22"/>
      <c r="P455" s="29" t="str">
        <f t="shared" si="41"/>
        <v/>
      </c>
      <c r="Q455" s="152" t="str">
        <f t="shared" si="46"/>
        <v/>
      </c>
      <c r="R455" s="24"/>
      <c r="S455" s="149" t="str">
        <f>IF(L455="","",L455-SUM($H$9:H455))</f>
        <v/>
      </c>
      <c r="T455" s="86" t="str">
        <f>IF(H455="","",S455/SUM($H$9:H455))</f>
        <v/>
      </c>
      <c r="U455" s="24"/>
      <c r="V455" s="30" t="str">
        <f t="shared" si="42"/>
        <v/>
      </c>
      <c r="W455" s="29" t="str">
        <f>IF(P455="","",((P455-K455)*'1. Data Input'!$C$13)/12)</f>
        <v/>
      </c>
    </row>
    <row r="456" spans="1:23" s="20" customFormat="1">
      <c r="A456" s="25" t="str">
        <f t="shared" si="43"/>
        <v/>
      </c>
      <c r="B456" s="25" t="str">
        <f t="shared" si="44"/>
        <v/>
      </c>
      <c r="C456" s="25" t="str">
        <f>IF(D456="","",'1. Data Input'!$C$5+('3. Monthly Balance Sheet'!B456-'1. Data Input'!$C$4))</f>
        <v/>
      </c>
      <c r="D456" s="97"/>
      <c r="E456" s="93"/>
      <c r="F456" s="22"/>
      <c r="G456" s="29" t="str">
        <f t="shared" si="45"/>
        <v/>
      </c>
      <c r="H456" s="94" t="str">
        <f>IF(B456="","",IFERROR(SUMPRODUCT((MONTH('4. Trading Tracker'!$F$8:$F$703)=A456)*(YEAR('4. Trading Tracker'!$F$8:$F$703)=B456)*('4. Trading Tracker'!$L$8:$L$703)),0))</f>
        <v/>
      </c>
      <c r="I456" s="99"/>
      <c r="J456" s="4"/>
      <c r="K456" s="93"/>
      <c r="L456" s="22"/>
      <c r="M456" s="22"/>
      <c r="N456" s="22"/>
      <c r="O456" s="22"/>
      <c r="P456" s="29" t="str">
        <f t="shared" si="41"/>
        <v/>
      </c>
      <c r="Q456" s="152" t="str">
        <f t="shared" si="46"/>
        <v/>
      </c>
      <c r="R456" s="24"/>
      <c r="S456" s="149" t="str">
        <f>IF(L456="","",L456-SUM($H$9:H456))</f>
        <v/>
      </c>
      <c r="T456" s="86" t="str">
        <f>IF(H456="","",S456/SUM($H$9:H456))</f>
        <v/>
      </c>
      <c r="U456" s="24"/>
      <c r="V456" s="30" t="str">
        <f t="shared" si="42"/>
        <v/>
      </c>
      <c r="W456" s="29" t="str">
        <f>IF(P456="","",((P456-K456)*'1. Data Input'!$C$13)/12)</f>
        <v/>
      </c>
    </row>
    <row r="457" spans="1:23" s="20" customFormat="1">
      <c r="A457" s="25" t="str">
        <f t="shared" si="43"/>
        <v/>
      </c>
      <c r="B457" s="25" t="str">
        <f t="shared" si="44"/>
        <v/>
      </c>
      <c r="C457" s="25" t="str">
        <f>IF(D457="","",'1. Data Input'!$C$5+('3. Monthly Balance Sheet'!B457-'1. Data Input'!$C$4))</f>
        <v/>
      </c>
      <c r="D457" s="97"/>
      <c r="E457" s="93"/>
      <c r="F457" s="22"/>
      <c r="G457" s="29" t="str">
        <f t="shared" si="45"/>
        <v/>
      </c>
      <c r="H457" s="94" t="str">
        <f>IF(B457="","",IFERROR(SUMPRODUCT((MONTH('4. Trading Tracker'!$F$8:$F$703)=A457)*(YEAR('4. Trading Tracker'!$F$8:$F$703)=B457)*('4. Trading Tracker'!$L$8:$L$703)),0))</f>
        <v/>
      </c>
      <c r="I457" s="99"/>
      <c r="J457" s="4"/>
      <c r="K457" s="93"/>
      <c r="L457" s="22"/>
      <c r="M457" s="22"/>
      <c r="N457" s="22"/>
      <c r="O457" s="22"/>
      <c r="P457" s="29" t="str">
        <f t="shared" ref="P457:P520" si="47">IF(D457="","",SUM(K457:O457))</f>
        <v/>
      </c>
      <c r="Q457" s="152" t="str">
        <f t="shared" si="46"/>
        <v/>
      </c>
      <c r="R457" s="24"/>
      <c r="S457" s="149" t="str">
        <f>IF(L457="","",L457-SUM($H$9:H457))</f>
        <v/>
      </c>
      <c r="T457" s="86" t="str">
        <f>IF(H457="","",S457/SUM($H$9:H457))</f>
        <v/>
      </c>
      <c r="U457" s="24"/>
      <c r="V457" s="30" t="str">
        <f t="shared" ref="V457:V520" si="48">IFERROR((G457)/E457,"")</f>
        <v/>
      </c>
      <c r="W457" s="29" t="str">
        <f>IF(P457="","",((P457-K457)*'1. Data Input'!$C$13)/12)</f>
        <v/>
      </c>
    </row>
    <row r="458" spans="1:23" s="20" customFormat="1">
      <c r="A458" s="25" t="str">
        <f t="shared" ref="A458:A521" si="49">IF(D458="","",MONTH(D458))</f>
        <v/>
      </c>
      <c r="B458" s="25" t="str">
        <f t="shared" ref="B458:B521" si="50">IF(YEAR(D458)=1900,"",YEAR(D458))</f>
        <v/>
      </c>
      <c r="C458" s="25" t="str">
        <f>IF(D458="","",'1. Data Input'!$C$5+('3. Monthly Balance Sheet'!B458-'1. Data Input'!$C$4))</f>
        <v/>
      </c>
      <c r="D458" s="97"/>
      <c r="E458" s="93"/>
      <c r="F458" s="22"/>
      <c r="G458" s="29" t="str">
        <f t="shared" ref="G458:G521" si="51">IF(E458="","",E458-F458)</f>
        <v/>
      </c>
      <c r="H458" s="94" t="str">
        <f>IF(B458="","",IFERROR(SUMPRODUCT((MONTH('4. Trading Tracker'!$F$8:$F$703)=A458)*(YEAR('4. Trading Tracker'!$F$8:$F$703)=B458)*('4. Trading Tracker'!$L$8:$L$703)),0))</f>
        <v/>
      </c>
      <c r="I458" s="99"/>
      <c r="J458" s="4"/>
      <c r="K458" s="93"/>
      <c r="L458" s="22"/>
      <c r="M458" s="22"/>
      <c r="N458" s="22"/>
      <c r="O458" s="22"/>
      <c r="P458" s="29" t="str">
        <f t="shared" si="47"/>
        <v/>
      </c>
      <c r="Q458" s="152" t="str">
        <f t="shared" ref="Q458:Q521" si="52">IF(P458=0,"",IFERROR(((P458/P457)-1),""))</f>
        <v/>
      </c>
      <c r="R458" s="24"/>
      <c r="S458" s="149" t="str">
        <f>IF(L458="","",L458-SUM($H$9:H458))</f>
        <v/>
      </c>
      <c r="T458" s="86" t="str">
        <f>IF(H458="","",S458/SUM($H$9:H458))</f>
        <v/>
      </c>
      <c r="U458" s="24"/>
      <c r="V458" s="30" t="str">
        <f t="shared" si="48"/>
        <v/>
      </c>
      <c r="W458" s="29" t="str">
        <f>IF(P458="","",((P458-K458)*'1. Data Input'!$C$13)/12)</f>
        <v/>
      </c>
    </row>
    <row r="459" spans="1:23" s="20" customFormat="1">
      <c r="A459" s="25" t="str">
        <f t="shared" si="49"/>
        <v/>
      </c>
      <c r="B459" s="25" t="str">
        <f t="shared" si="50"/>
        <v/>
      </c>
      <c r="C459" s="25" t="str">
        <f>IF(D459="","",'1. Data Input'!$C$5+('3. Monthly Balance Sheet'!B459-'1. Data Input'!$C$4))</f>
        <v/>
      </c>
      <c r="D459" s="97"/>
      <c r="E459" s="93"/>
      <c r="F459" s="22"/>
      <c r="G459" s="29" t="str">
        <f t="shared" si="51"/>
        <v/>
      </c>
      <c r="H459" s="94" t="str">
        <f>IF(B459="","",IFERROR(SUMPRODUCT((MONTH('4. Trading Tracker'!$F$8:$F$703)=A459)*(YEAR('4. Trading Tracker'!$F$8:$F$703)=B459)*('4. Trading Tracker'!$L$8:$L$703)),0))</f>
        <v/>
      </c>
      <c r="I459" s="99"/>
      <c r="J459" s="4"/>
      <c r="K459" s="93"/>
      <c r="L459" s="22"/>
      <c r="M459" s="22"/>
      <c r="N459" s="22"/>
      <c r="O459" s="22"/>
      <c r="P459" s="29" t="str">
        <f t="shared" si="47"/>
        <v/>
      </c>
      <c r="Q459" s="152" t="str">
        <f t="shared" si="52"/>
        <v/>
      </c>
      <c r="R459" s="24"/>
      <c r="S459" s="149" t="str">
        <f>IF(L459="","",L459-SUM($H$9:H459))</f>
        <v/>
      </c>
      <c r="T459" s="86" t="str">
        <f>IF(H459="","",S459/SUM($H$9:H459))</f>
        <v/>
      </c>
      <c r="U459" s="24"/>
      <c r="V459" s="30" t="str">
        <f t="shared" si="48"/>
        <v/>
      </c>
      <c r="W459" s="29" t="str">
        <f>IF(P459="","",((P459-K459)*'1. Data Input'!$C$13)/12)</f>
        <v/>
      </c>
    </row>
    <row r="460" spans="1:23" s="20" customFormat="1">
      <c r="A460" s="25" t="str">
        <f t="shared" si="49"/>
        <v/>
      </c>
      <c r="B460" s="25" t="str">
        <f t="shared" si="50"/>
        <v/>
      </c>
      <c r="C460" s="25" t="str">
        <f>IF(D460="","",'1. Data Input'!$C$5+('3. Monthly Balance Sheet'!B460-'1. Data Input'!$C$4))</f>
        <v/>
      </c>
      <c r="D460" s="97"/>
      <c r="E460" s="93"/>
      <c r="F460" s="22"/>
      <c r="G460" s="29" t="str">
        <f t="shared" si="51"/>
        <v/>
      </c>
      <c r="H460" s="94" t="str">
        <f>IF(B460="","",IFERROR(SUMPRODUCT((MONTH('4. Trading Tracker'!$F$8:$F$703)=A460)*(YEAR('4. Trading Tracker'!$F$8:$F$703)=B460)*('4. Trading Tracker'!$L$8:$L$703)),0))</f>
        <v/>
      </c>
      <c r="I460" s="99"/>
      <c r="J460" s="4"/>
      <c r="K460" s="93"/>
      <c r="L460" s="22"/>
      <c r="M460" s="22"/>
      <c r="N460" s="22"/>
      <c r="O460" s="22"/>
      <c r="P460" s="29" t="str">
        <f t="shared" si="47"/>
        <v/>
      </c>
      <c r="Q460" s="152" t="str">
        <f t="shared" si="52"/>
        <v/>
      </c>
      <c r="R460" s="24"/>
      <c r="S460" s="149" t="str">
        <f>IF(L460="","",L460-SUM($H$9:H460))</f>
        <v/>
      </c>
      <c r="T460" s="86" t="str">
        <f>IF(H460="","",S460/SUM($H$9:H460))</f>
        <v/>
      </c>
      <c r="U460" s="24"/>
      <c r="V460" s="30" t="str">
        <f t="shared" si="48"/>
        <v/>
      </c>
      <c r="W460" s="29" t="str">
        <f>IF(P460="","",((P460-K460)*'1. Data Input'!$C$13)/12)</f>
        <v/>
      </c>
    </row>
    <row r="461" spans="1:23" s="20" customFormat="1">
      <c r="A461" s="25" t="str">
        <f t="shared" si="49"/>
        <v/>
      </c>
      <c r="B461" s="25" t="str">
        <f t="shared" si="50"/>
        <v/>
      </c>
      <c r="C461" s="25" t="str">
        <f>IF(D461="","",'1. Data Input'!$C$5+('3. Monthly Balance Sheet'!B461-'1. Data Input'!$C$4))</f>
        <v/>
      </c>
      <c r="D461" s="97"/>
      <c r="E461" s="93"/>
      <c r="F461" s="22"/>
      <c r="G461" s="29" t="str">
        <f t="shared" si="51"/>
        <v/>
      </c>
      <c r="H461" s="94" t="str">
        <f>IF(B461="","",IFERROR(SUMPRODUCT((MONTH('4. Trading Tracker'!$F$8:$F$703)=A461)*(YEAR('4. Trading Tracker'!$F$8:$F$703)=B461)*('4. Trading Tracker'!$L$8:$L$703)),0))</f>
        <v/>
      </c>
      <c r="I461" s="99"/>
      <c r="J461" s="4"/>
      <c r="K461" s="93"/>
      <c r="L461" s="22"/>
      <c r="M461" s="22"/>
      <c r="N461" s="22"/>
      <c r="O461" s="22"/>
      <c r="P461" s="29" t="str">
        <f t="shared" si="47"/>
        <v/>
      </c>
      <c r="Q461" s="152" t="str">
        <f t="shared" si="52"/>
        <v/>
      </c>
      <c r="R461" s="24"/>
      <c r="S461" s="149" t="str">
        <f>IF(L461="","",L461-SUM($H$9:H461))</f>
        <v/>
      </c>
      <c r="T461" s="86" t="str">
        <f>IF(H461="","",S461/SUM($H$9:H461))</f>
        <v/>
      </c>
      <c r="U461" s="24"/>
      <c r="V461" s="30" t="str">
        <f t="shared" si="48"/>
        <v/>
      </c>
      <c r="W461" s="29" t="str">
        <f>IF(P461="","",((P461-K461)*'1. Data Input'!$C$13)/12)</f>
        <v/>
      </c>
    </row>
    <row r="462" spans="1:23" s="20" customFormat="1">
      <c r="A462" s="25" t="str">
        <f t="shared" si="49"/>
        <v/>
      </c>
      <c r="B462" s="25" t="str">
        <f t="shared" si="50"/>
        <v/>
      </c>
      <c r="C462" s="25" t="str">
        <f>IF(D462="","",'1. Data Input'!$C$5+('3. Monthly Balance Sheet'!B462-'1. Data Input'!$C$4))</f>
        <v/>
      </c>
      <c r="D462" s="97"/>
      <c r="E462" s="93"/>
      <c r="F462" s="22"/>
      <c r="G462" s="29" t="str">
        <f t="shared" si="51"/>
        <v/>
      </c>
      <c r="H462" s="94" t="str">
        <f>IF(B462="","",IFERROR(SUMPRODUCT((MONTH('4. Trading Tracker'!$F$8:$F$703)=A462)*(YEAR('4. Trading Tracker'!$F$8:$F$703)=B462)*('4. Trading Tracker'!$L$8:$L$703)),0))</f>
        <v/>
      </c>
      <c r="I462" s="99"/>
      <c r="J462" s="4"/>
      <c r="K462" s="93"/>
      <c r="L462" s="22"/>
      <c r="M462" s="22"/>
      <c r="N462" s="22"/>
      <c r="O462" s="22"/>
      <c r="P462" s="29" t="str">
        <f t="shared" si="47"/>
        <v/>
      </c>
      <c r="Q462" s="152" t="str">
        <f t="shared" si="52"/>
        <v/>
      </c>
      <c r="R462" s="24"/>
      <c r="S462" s="149" t="str">
        <f>IF(L462="","",L462-SUM($H$9:H462))</f>
        <v/>
      </c>
      <c r="T462" s="86" t="str">
        <f>IF(H462="","",S462/SUM($H$9:H462))</f>
        <v/>
      </c>
      <c r="U462" s="24"/>
      <c r="V462" s="30" t="str">
        <f t="shared" si="48"/>
        <v/>
      </c>
      <c r="W462" s="29" t="str">
        <f>IF(P462="","",((P462-K462)*'1. Data Input'!$C$13)/12)</f>
        <v/>
      </c>
    </row>
    <row r="463" spans="1:23" s="20" customFormat="1">
      <c r="A463" s="25" t="str">
        <f t="shared" si="49"/>
        <v/>
      </c>
      <c r="B463" s="25" t="str">
        <f t="shared" si="50"/>
        <v/>
      </c>
      <c r="C463" s="25" t="str">
        <f>IF(D463="","",'1. Data Input'!$C$5+('3. Monthly Balance Sheet'!B463-'1. Data Input'!$C$4))</f>
        <v/>
      </c>
      <c r="D463" s="97"/>
      <c r="E463" s="93"/>
      <c r="F463" s="22"/>
      <c r="G463" s="29" t="str">
        <f t="shared" si="51"/>
        <v/>
      </c>
      <c r="H463" s="94" t="str">
        <f>IF(B463="","",IFERROR(SUMPRODUCT((MONTH('4. Trading Tracker'!$F$8:$F$703)=A463)*(YEAR('4. Trading Tracker'!$F$8:$F$703)=B463)*('4. Trading Tracker'!$L$8:$L$703)),0))</f>
        <v/>
      </c>
      <c r="I463" s="99"/>
      <c r="J463" s="4"/>
      <c r="K463" s="93"/>
      <c r="L463" s="22"/>
      <c r="M463" s="22"/>
      <c r="N463" s="22"/>
      <c r="O463" s="22"/>
      <c r="P463" s="29" t="str">
        <f t="shared" si="47"/>
        <v/>
      </c>
      <c r="Q463" s="152" t="str">
        <f t="shared" si="52"/>
        <v/>
      </c>
      <c r="R463" s="24"/>
      <c r="S463" s="149" t="str">
        <f>IF(L463="","",L463-SUM($H$9:H463))</f>
        <v/>
      </c>
      <c r="T463" s="86" t="str">
        <f>IF(H463="","",S463/SUM($H$9:H463))</f>
        <v/>
      </c>
      <c r="U463" s="24"/>
      <c r="V463" s="30" t="str">
        <f t="shared" si="48"/>
        <v/>
      </c>
      <c r="W463" s="29" t="str">
        <f>IF(P463="","",((P463-K463)*'1. Data Input'!$C$13)/12)</f>
        <v/>
      </c>
    </row>
    <row r="464" spans="1:23" s="20" customFormat="1">
      <c r="A464" s="25" t="str">
        <f t="shared" si="49"/>
        <v/>
      </c>
      <c r="B464" s="25" t="str">
        <f t="shared" si="50"/>
        <v/>
      </c>
      <c r="C464" s="25" t="str">
        <f>IF(D464="","",'1. Data Input'!$C$5+('3. Monthly Balance Sheet'!B464-'1. Data Input'!$C$4))</f>
        <v/>
      </c>
      <c r="D464" s="97"/>
      <c r="E464" s="93"/>
      <c r="F464" s="22"/>
      <c r="G464" s="29" t="str">
        <f t="shared" si="51"/>
        <v/>
      </c>
      <c r="H464" s="94" t="str">
        <f>IF(B464="","",IFERROR(SUMPRODUCT((MONTH('4. Trading Tracker'!$F$8:$F$703)=A464)*(YEAR('4. Trading Tracker'!$F$8:$F$703)=B464)*('4. Trading Tracker'!$L$8:$L$703)),0))</f>
        <v/>
      </c>
      <c r="I464" s="99"/>
      <c r="J464" s="4"/>
      <c r="K464" s="93"/>
      <c r="L464" s="22"/>
      <c r="M464" s="22"/>
      <c r="N464" s="22"/>
      <c r="O464" s="22"/>
      <c r="P464" s="29" t="str">
        <f t="shared" si="47"/>
        <v/>
      </c>
      <c r="Q464" s="152" t="str">
        <f t="shared" si="52"/>
        <v/>
      </c>
      <c r="R464" s="24"/>
      <c r="S464" s="149" t="str">
        <f>IF(L464="","",L464-SUM($H$9:H464))</f>
        <v/>
      </c>
      <c r="T464" s="86" t="str">
        <f>IF(H464="","",S464/SUM($H$9:H464))</f>
        <v/>
      </c>
      <c r="U464" s="24"/>
      <c r="V464" s="30" t="str">
        <f t="shared" si="48"/>
        <v/>
      </c>
      <c r="W464" s="29" t="str">
        <f>IF(P464="","",((P464-K464)*'1. Data Input'!$C$13)/12)</f>
        <v/>
      </c>
    </row>
    <row r="465" spans="1:23" s="20" customFormat="1">
      <c r="A465" s="25" t="str">
        <f t="shared" si="49"/>
        <v/>
      </c>
      <c r="B465" s="25" t="str">
        <f t="shared" si="50"/>
        <v/>
      </c>
      <c r="C465" s="25" t="str">
        <f>IF(D465="","",'1. Data Input'!$C$5+('3. Monthly Balance Sheet'!B465-'1. Data Input'!$C$4))</f>
        <v/>
      </c>
      <c r="D465" s="97"/>
      <c r="E465" s="93"/>
      <c r="F465" s="22"/>
      <c r="G465" s="29" t="str">
        <f t="shared" si="51"/>
        <v/>
      </c>
      <c r="H465" s="94" t="str">
        <f>IF(B465="","",IFERROR(SUMPRODUCT((MONTH('4. Trading Tracker'!$F$8:$F$703)=A465)*(YEAR('4. Trading Tracker'!$F$8:$F$703)=B465)*('4. Trading Tracker'!$L$8:$L$703)),0))</f>
        <v/>
      </c>
      <c r="I465" s="99"/>
      <c r="J465" s="4"/>
      <c r="K465" s="93"/>
      <c r="L465" s="22"/>
      <c r="M465" s="22"/>
      <c r="N465" s="22"/>
      <c r="O465" s="22"/>
      <c r="P465" s="29" t="str">
        <f t="shared" si="47"/>
        <v/>
      </c>
      <c r="Q465" s="152" t="str">
        <f t="shared" si="52"/>
        <v/>
      </c>
      <c r="R465" s="24"/>
      <c r="S465" s="149" t="str">
        <f>IF(L465="","",L465-SUM($H$9:H465))</f>
        <v/>
      </c>
      <c r="T465" s="86" t="str">
        <f>IF(H465="","",S465/SUM($H$9:H465))</f>
        <v/>
      </c>
      <c r="U465" s="24"/>
      <c r="V465" s="30" t="str">
        <f t="shared" si="48"/>
        <v/>
      </c>
      <c r="W465" s="29" t="str">
        <f>IF(P465="","",((P465-K465)*'1. Data Input'!$C$13)/12)</f>
        <v/>
      </c>
    </row>
    <row r="466" spans="1:23" s="20" customFormat="1">
      <c r="A466" s="25" t="str">
        <f t="shared" si="49"/>
        <v/>
      </c>
      <c r="B466" s="25" t="str">
        <f t="shared" si="50"/>
        <v/>
      </c>
      <c r="C466" s="25" t="str">
        <f>IF(D466="","",'1. Data Input'!$C$5+('3. Monthly Balance Sheet'!B466-'1. Data Input'!$C$4))</f>
        <v/>
      </c>
      <c r="D466" s="97"/>
      <c r="E466" s="93"/>
      <c r="F466" s="22"/>
      <c r="G466" s="29" t="str">
        <f t="shared" si="51"/>
        <v/>
      </c>
      <c r="H466" s="94" t="str">
        <f>IF(B466="","",IFERROR(SUMPRODUCT((MONTH('4. Trading Tracker'!$F$8:$F$703)=A466)*(YEAR('4. Trading Tracker'!$F$8:$F$703)=B466)*('4. Trading Tracker'!$L$8:$L$703)),0))</f>
        <v/>
      </c>
      <c r="I466" s="99"/>
      <c r="J466" s="4"/>
      <c r="K466" s="93"/>
      <c r="L466" s="22"/>
      <c r="M466" s="22"/>
      <c r="N466" s="22"/>
      <c r="O466" s="22"/>
      <c r="P466" s="29" t="str">
        <f t="shared" si="47"/>
        <v/>
      </c>
      <c r="Q466" s="152" t="str">
        <f t="shared" si="52"/>
        <v/>
      </c>
      <c r="R466" s="24"/>
      <c r="S466" s="149" t="str">
        <f>IF(L466="","",L466-SUM($H$9:H466))</f>
        <v/>
      </c>
      <c r="T466" s="86" t="str">
        <f>IF(H466="","",S466/SUM($H$9:H466))</f>
        <v/>
      </c>
      <c r="U466" s="24"/>
      <c r="V466" s="30" t="str">
        <f t="shared" si="48"/>
        <v/>
      </c>
      <c r="W466" s="29" t="str">
        <f>IF(P466="","",((P466-K466)*'1. Data Input'!$C$13)/12)</f>
        <v/>
      </c>
    </row>
    <row r="467" spans="1:23" s="20" customFormat="1">
      <c r="A467" s="25" t="str">
        <f t="shared" si="49"/>
        <v/>
      </c>
      <c r="B467" s="25" t="str">
        <f t="shared" si="50"/>
        <v/>
      </c>
      <c r="C467" s="25" t="str">
        <f>IF(D467="","",'1. Data Input'!$C$5+('3. Monthly Balance Sheet'!B467-'1. Data Input'!$C$4))</f>
        <v/>
      </c>
      <c r="D467" s="97"/>
      <c r="E467" s="93"/>
      <c r="F467" s="22"/>
      <c r="G467" s="29" t="str">
        <f t="shared" si="51"/>
        <v/>
      </c>
      <c r="H467" s="94" t="str">
        <f>IF(B467="","",IFERROR(SUMPRODUCT((MONTH('4. Trading Tracker'!$F$8:$F$703)=A467)*(YEAR('4. Trading Tracker'!$F$8:$F$703)=B467)*('4. Trading Tracker'!$L$8:$L$703)),0))</f>
        <v/>
      </c>
      <c r="I467" s="99"/>
      <c r="J467" s="4"/>
      <c r="K467" s="93"/>
      <c r="L467" s="22"/>
      <c r="M467" s="22"/>
      <c r="N467" s="22"/>
      <c r="O467" s="22"/>
      <c r="P467" s="29" t="str">
        <f t="shared" si="47"/>
        <v/>
      </c>
      <c r="Q467" s="152" t="str">
        <f t="shared" si="52"/>
        <v/>
      </c>
      <c r="R467" s="24"/>
      <c r="S467" s="149" t="str">
        <f>IF(L467="","",L467-SUM($H$9:H467))</f>
        <v/>
      </c>
      <c r="T467" s="86" t="str">
        <f>IF(H467="","",S467/SUM($H$9:H467))</f>
        <v/>
      </c>
      <c r="U467" s="24"/>
      <c r="V467" s="30" t="str">
        <f t="shared" si="48"/>
        <v/>
      </c>
      <c r="W467" s="29" t="str">
        <f>IF(P467="","",((P467-K467)*'1. Data Input'!$C$13)/12)</f>
        <v/>
      </c>
    </row>
    <row r="468" spans="1:23" s="20" customFormat="1">
      <c r="A468" s="25" t="str">
        <f t="shared" si="49"/>
        <v/>
      </c>
      <c r="B468" s="25" t="str">
        <f t="shared" si="50"/>
        <v/>
      </c>
      <c r="C468" s="25" t="str">
        <f>IF(D468="","",'1. Data Input'!$C$5+('3. Monthly Balance Sheet'!B468-'1. Data Input'!$C$4))</f>
        <v/>
      </c>
      <c r="D468" s="97"/>
      <c r="E468" s="93"/>
      <c r="F468" s="22"/>
      <c r="G468" s="29" t="str">
        <f t="shared" si="51"/>
        <v/>
      </c>
      <c r="H468" s="94" t="str">
        <f>IF(B468="","",IFERROR(SUMPRODUCT((MONTH('4. Trading Tracker'!$F$8:$F$703)=A468)*(YEAR('4. Trading Tracker'!$F$8:$F$703)=B468)*('4. Trading Tracker'!$L$8:$L$703)),0))</f>
        <v/>
      </c>
      <c r="I468" s="99"/>
      <c r="J468" s="4"/>
      <c r="K468" s="93"/>
      <c r="L468" s="22"/>
      <c r="M468" s="22"/>
      <c r="N468" s="22"/>
      <c r="O468" s="22"/>
      <c r="P468" s="29" t="str">
        <f t="shared" si="47"/>
        <v/>
      </c>
      <c r="Q468" s="152" t="str">
        <f t="shared" si="52"/>
        <v/>
      </c>
      <c r="R468" s="24"/>
      <c r="S468" s="149" t="str">
        <f>IF(L468="","",L468-SUM($H$9:H468))</f>
        <v/>
      </c>
      <c r="T468" s="86" t="str">
        <f>IF(H468="","",S468/SUM($H$9:H468))</f>
        <v/>
      </c>
      <c r="U468" s="24"/>
      <c r="V468" s="30" t="str">
        <f t="shared" si="48"/>
        <v/>
      </c>
      <c r="W468" s="29" t="str">
        <f>IF(P468="","",((P468-K468)*'1. Data Input'!$C$13)/12)</f>
        <v/>
      </c>
    </row>
    <row r="469" spans="1:23" s="20" customFormat="1">
      <c r="A469" s="25" t="str">
        <f t="shared" si="49"/>
        <v/>
      </c>
      <c r="B469" s="25" t="str">
        <f t="shared" si="50"/>
        <v/>
      </c>
      <c r="C469" s="25" t="str">
        <f>IF(D469="","",'1. Data Input'!$C$5+('3. Monthly Balance Sheet'!B469-'1. Data Input'!$C$4))</f>
        <v/>
      </c>
      <c r="D469" s="97"/>
      <c r="E469" s="93"/>
      <c r="F469" s="22"/>
      <c r="G469" s="29" t="str">
        <f t="shared" si="51"/>
        <v/>
      </c>
      <c r="H469" s="94" t="str">
        <f>IF(B469="","",IFERROR(SUMPRODUCT((MONTH('4. Trading Tracker'!$F$8:$F$703)=A469)*(YEAR('4. Trading Tracker'!$F$8:$F$703)=B469)*('4. Trading Tracker'!$L$8:$L$703)),0))</f>
        <v/>
      </c>
      <c r="I469" s="99"/>
      <c r="J469" s="4"/>
      <c r="K469" s="93"/>
      <c r="L469" s="22"/>
      <c r="M469" s="22"/>
      <c r="N469" s="22"/>
      <c r="O469" s="22"/>
      <c r="P469" s="29" t="str">
        <f t="shared" si="47"/>
        <v/>
      </c>
      <c r="Q469" s="152" t="str">
        <f t="shared" si="52"/>
        <v/>
      </c>
      <c r="R469" s="24"/>
      <c r="S469" s="149" t="str">
        <f>IF(L469="","",L469-SUM($H$9:H469))</f>
        <v/>
      </c>
      <c r="T469" s="86" t="str">
        <f>IF(H469="","",S469/SUM($H$9:H469))</f>
        <v/>
      </c>
      <c r="U469" s="24"/>
      <c r="V469" s="30" t="str">
        <f t="shared" si="48"/>
        <v/>
      </c>
      <c r="W469" s="29" t="str">
        <f>IF(P469="","",((P469-K469)*'1. Data Input'!$C$13)/12)</f>
        <v/>
      </c>
    </row>
    <row r="470" spans="1:23" s="20" customFormat="1">
      <c r="A470" s="25" t="str">
        <f t="shared" si="49"/>
        <v/>
      </c>
      <c r="B470" s="25" t="str">
        <f t="shared" si="50"/>
        <v/>
      </c>
      <c r="C470" s="25" t="str">
        <f>IF(D470="","",'1. Data Input'!$C$5+('3. Monthly Balance Sheet'!B470-'1. Data Input'!$C$4))</f>
        <v/>
      </c>
      <c r="D470" s="97"/>
      <c r="E470" s="93"/>
      <c r="F470" s="22"/>
      <c r="G470" s="29" t="str">
        <f t="shared" si="51"/>
        <v/>
      </c>
      <c r="H470" s="94" t="str">
        <f>IF(B470="","",IFERROR(SUMPRODUCT((MONTH('4. Trading Tracker'!$F$8:$F$703)=A470)*(YEAR('4. Trading Tracker'!$F$8:$F$703)=B470)*('4. Trading Tracker'!$L$8:$L$703)),0))</f>
        <v/>
      </c>
      <c r="I470" s="99"/>
      <c r="J470" s="4"/>
      <c r="K470" s="93"/>
      <c r="L470" s="22"/>
      <c r="M470" s="22"/>
      <c r="N470" s="22"/>
      <c r="O470" s="22"/>
      <c r="P470" s="29" t="str">
        <f t="shared" si="47"/>
        <v/>
      </c>
      <c r="Q470" s="152" t="str">
        <f t="shared" si="52"/>
        <v/>
      </c>
      <c r="R470" s="24"/>
      <c r="S470" s="149" t="str">
        <f>IF(L470="","",L470-SUM($H$9:H470))</f>
        <v/>
      </c>
      <c r="T470" s="86" t="str">
        <f>IF(H470="","",S470/SUM($H$9:H470))</f>
        <v/>
      </c>
      <c r="U470" s="24"/>
      <c r="V470" s="30" t="str">
        <f t="shared" si="48"/>
        <v/>
      </c>
      <c r="W470" s="29" t="str">
        <f>IF(P470="","",((P470-K470)*'1. Data Input'!$C$13)/12)</f>
        <v/>
      </c>
    </row>
    <row r="471" spans="1:23" s="20" customFormat="1">
      <c r="A471" s="25" t="str">
        <f t="shared" si="49"/>
        <v/>
      </c>
      <c r="B471" s="25" t="str">
        <f t="shared" si="50"/>
        <v/>
      </c>
      <c r="C471" s="25" t="str">
        <f>IF(D471="","",'1. Data Input'!$C$5+('3. Monthly Balance Sheet'!B471-'1. Data Input'!$C$4))</f>
        <v/>
      </c>
      <c r="D471" s="97"/>
      <c r="E471" s="93"/>
      <c r="F471" s="22"/>
      <c r="G471" s="29" t="str">
        <f t="shared" si="51"/>
        <v/>
      </c>
      <c r="H471" s="94" t="str">
        <f>IF(B471="","",IFERROR(SUMPRODUCT((MONTH('4. Trading Tracker'!$F$8:$F$703)=A471)*(YEAR('4. Trading Tracker'!$F$8:$F$703)=B471)*('4. Trading Tracker'!$L$8:$L$703)),0))</f>
        <v/>
      </c>
      <c r="I471" s="99"/>
      <c r="J471" s="4"/>
      <c r="K471" s="93"/>
      <c r="L471" s="22"/>
      <c r="M471" s="22"/>
      <c r="N471" s="22"/>
      <c r="O471" s="22"/>
      <c r="P471" s="29" t="str">
        <f t="shared" si="47"/>
        <v/>
      </c>
      <c r="Q471" s="152" t="str">
        <f t="shared" si="52"/>
        <v/>
      </c>
      <c r="R471" s="24"/>
      <c r="S471" s="149" t="str">
        <f>IF(L471="","",L471-SUM($H$9:H471))</f>
        <v/>
      </c>
      <c r="T471" s="86" t="str">
        <f>IF(H471="","",S471/SUM($H$9:H471))</f>
        <v/>
      </c>
      <c r="U471" s="24"/>
      <c r="V471" s="30" t="str">
        <f t="shared" si="48"/>
        <v/>
      </c>
      <c r="W471" s="29" t="str">
        <f>IF(P471="","",((P471-K471)*'1. Data Input'!$C$13)/12)</f>
        <v/>
      </c>
    </row>
    <row r="472" spans="1:23" s="20" customFormat="1">
      <c r="A472" s="25" t="str">
        <f t="shared" si="49"/>
        <v/>
      </c>
      <c r="B472" s="25" t="str">
        <f t="shared" si="50"/>
        <v/>
      </c>
      <c r="C472" s="25" t="str">
        <f>IF(D472="","",'1. Data Input'!$C$5+('3. Monthly Balance Sheet'!B472-'1. Data Input'!$C$4))</f>
        <v/>
      </c>
      <c r="D472" s="97"/>
      <c r="E472" s="93"/>
      <c r="F472" s="22"/>
      <c r="G472" s="29" t="str">
        <f t="shared" si="51"/>
        <v/>
      </c>
      <c r="H472" s="94" t="str">
        <f>IF(B472="","",IFERROR(SUMPRODUCT((MONTH('4. Trading Tracker'!$F$8:$F$703)=A472)*(YEAR('4. Trading Tracker'!$F$8:$F$703)=B472)*('4. Trading Tracker'!$L$8:$L$703)),0))</f>
        <v/>
      </c>
      <c r="I472" s="99"/>
      <c r="J472" s="4"/>
      <c r="K472" s="93"/>
      <c r="L472" s="22"/>
      <c r="M472" s="22"/>
      <c r="N472" s="22"/>
      <c r="O472" s="22"/>
      <c r="P472" s="29" t="str">
        <f t="shared" si="47"/>
        <v/>
      </c>
      <c r="Q472" s="152" t="str">
        <f t="shared" si="52"/>
        <v/>
      </c>
      <c r="R472" s="24"/>
      <c r="S472" s="149" t="str">
        <f>IF(L472="","",L472-SUM($H$9:H472))</f>
        <v/>
      </c>
      <c r="T472" s="86" t="str">
        <f>IF(H472="","",S472/SUM($H$9:H472))</f>
        <v/>
      </c>
      <c r="U472" s="24"/>
      <c r="V472" s="30" t="str">
        <f t="shared" si="48"/>
        <v/>
      </c>
      <c r="W472" s="29" t="str">
        <f>IF(P472="","",((P472-K472)*'1. Data Input'!$C$13)/12)</f>
        <v/>
      </c>
    </row>
    <row r="473" spans="1:23" s="20" customFormat="1">
      <c r="A473" s="25" t="str">
        <f t="shared" si="49"/>
        <v/>
      </c>
      <c r="B473" s="25" t="str">
        <f t="shared" si="50"/>
        <v/>
      </c>
      <c r="C473" s="25" t="str">
        <f>IF(D473="","",'1. Data Input'!$C$5+('3. Monthly Balance Sheet'!B473-'1. Data Input'!$C$4))</f>
        <v/>
      </c>
      <c r="D473" s="97"/>
      <c r="E473" s="93"/>
      <c r="F473" s="22"/>
      <c r="G473" s="29" t="str">
        <f t="shared" si="51"/>
        <v/>
      </c>
      <c r="H473" s="94" t="str">
        <f>IF(B473="","",IFERROR(SUMPRODUCT((MONTH('4. Trading Tracker'!$F$8:$F$703)=A473)*(YEAR('4. Trading Tracker'!$F$8:$F$703)=B473)*('4. Trading Tracker'!$L$8:$L$703)),0))</f>
        <v/>
      </c>
      <c r="I473" s="99"/>
      <c r="J473" s="4"/>
      <c r="K473" s="93"/>
      <c r="L473" s="22"/>
      <c r="M473" s="22"/>
      <c r="N473" s="22"/>
      <c r="O473" s="22"/>
      <c r="P473" s="29" t="str">
        <f t="shared" si="47"/>
        <v/>
      </c>
      <c r="Q473" s="152" t="str">
        <f t="shared" si="52"/>
        <v/>
      </c>
      <c r="R473" s="24"/>
      <c r="S473" s="149" t="str">
        <f>IF(L473="","",L473-SUM($H$9:H473))</f>
        <v/>
      </c>
      <c r="T473" s="86" t="str">
        <f>IF(H473="","",S473/SUM($H$9:H473))</f>
        <v/>
      </c>
      <c r="U473" s="24"/>
      <c r="V473" s="30" t="str">
        <f t="shared" si="48"/>
        <v/>
      </c>
      <c r="W473" s="29" t="str">
        <f>IF(P473="","",((P473-K473)*'1. Data Input'!$C$13)/12)</f>
        <v/>
      </c>
    </row>
    <row r="474" spans="1:23" s="20" customFormat="1">
      <c r="A474" s="25" t="str">
        <f t="shared" si="49"/>
        <v/>
      </c>
      <c r="B474" s="25" t="str">
        <f t="shared" si="50"/>
        <v/>
      </c>
      <c r="C474" s="25" t="str">
        <f>IF(D474="","",'1. Data Input'!$C$5+('3. Monthly Balance Sheet'!B474-'1. Data Input'!$C$4))</f>
        <v/>
      </c>
      <c r="D474" s="97"/>
      <c r="E474" s="93"/>
      <c r="F474" s="22"/>
      <c r="G474" s="29" t="str">
        <f t="shared" si="51"/>
        <v/>
      </c>
      <c r="H474" s="94" t="str">
        <f>IF(B474="","",IFERROR(SUMPRODUCT((MONTH('4. Trading Tracker'!$F$8:$F$703)=A474)*(YEAR('4. Trading Tracker'!$F$8:$F$703)=B474)*('4. Trading Tracker'!$L$8:$L$703)),0))</f>
        <v/>
      </c>
      <c r="I474" s="99"/>
      <c r="J474" s="4"/>
      <c r="K474" s="93"/>
      <c r="L474" s="22"/>
      <c r="M474" s="22"/>
      <c r="N474" s="22"/>
      <c r="O474" s="22"/>
      <c r="P474" s="29" t="str">
        <f t="shared" si="47"/>
        <v/>
      </c>
      <c r="Q474" s="152" t="str">
        <f t="shared" si="52"/>
        <v/>
      </c>
      <c r="R474" s="24"/>
      <c r="S474" s="149" t="str">
        <f>IF(L474="","",L474-SUM($H$9:H474))</f>
        <v/>
      </c>
      <c r="T474" s="86" t="str">
        <f>IF(H474="","",S474/SUM($H$9:H474))</f>
        <v/>
      </c>
      <c r="U474" s="24"/>
      <c r="V474" s="30" t="str">
        <f t="shared" si="48"/>
        <v/>
      </c>
      <c r="W474" s="29" t="str">
        <f>IF(P474="","",((P474-K474)*'1. Data Input'!$C$13)/12)</f>
        <v/>
      </c>
    </row>
    <row r="475" spans="1:23" s="20" customFormat="1">
      <c r="A475" s="25" t="str">
        <f t="shared" si="49"/>
        <v/>
      </c>
      <c r="B475" s="25" t="str">
        <f t="shared" si="50"/>
        <v/>
      </c>
      <c r="C475" s="25" t="str">
        <f>IF(D475="","",'1. Data Input'!$C$5+('3. Monthly Balance Sheet'!B475-'1. Data Input'!$C$4))</f>
        <v/>
      </c>
      <c r="D475" s="97"/>
      <c r="E475" s="93"/>
      <c r="F475" s="22"/>
      <c r="G475" s="29" t="str">
        <f t="shared" si="51"/>
        <v/>
      </c>
      <c r="H475" s="94" t="str">
        <f>IF(B475="","",IFERROR(SUMPRODUCT((MONTH('4. Trading Tracker'!$F$8:$F$703)=A475)*(YEAR('4. Trading Tracker'!$F$8:$F$703)=B475)*('4. Trading Tracker'!$L$8:$L$703)),0))</f>
        <v/>
      </c>
      <c r="I475" s="99"/>
      <c r="J475" s="4"/>
      <c r="K475" s="93"/>
      <c r="L475" s="22"/>
      <c r="M475" s="22"/>
      <c r="N475" s="22"/>
      <c r="O475" s="22"/>
      <c r="P475" s="29" t="str">
        <f t="shared" si="47"/>
        <v/>
      </c>
      <c r="Q475" s="152" t="str">
        <f t="shared" si="52"/>
        <v/>
      </c>
      <c r="R475" s="24"/>
      <c r="S475" s="149" t="str">
        <f>IF(L475="","",L475-SUM($H$9:H475))</f>
        <v/>
      </c>
      <c r="T475" s="86" t="str">
        <f>IF(H475="","",S475/SUM($H$9:H475))</f>
        <v/>
      </c>
      <c r="U475" s="24"/>
      <c r="V475" s="30" t="str">
        <f t="shared" si="48"/>
        <v/>
      </c>
      <c r="W475" s="29" t="str">
        <f>IF(P475="","",((P475-K475)*'1. Data Input'!$C$13)/12)</f>
        <v/>
      </c>
    </row>
    <row r="476" spans="1:23" s="20" customFormat="1">
      <c r="A476" s="25" t="str">
        <f t="shared" si="49"/>
        <v/>
      </c>
      <c r="B476" s="25" t="str">
        <f t="shared" si="50"/>
        <v/>
      </c>
      <c r="C476" s="25" t="str">
        <f>IF(D476="","",'1. Data Input'!$C$5+('3. Monthly Balance Sheet'!B476-'1. Data Input'!$C$4))</f>
        <v/>
      </c>
      <c r="D476" s="97"/>
      <c r="E476" s="93"/>
      <c r="F476" s="22"/>
      <c r="G476" s="29" t="str">
        <f t="shared" si="51"/>
        <v/>
      </c>
      <c r="H476" s="94" t="str">
        <f>IF(B476="","",IFERROR(SUMPRODUCT((MONTH('4. Trading Tracker'!$F$8:$F$703)=A476)*(YEAR('4. Trading Tracker'!$F$8:$F$703)=B476)*('4. Trading Tracker'!$L$8:$L$703)),0))</f>
        <v/>
      </c>
      <c r="I476" s="99"/>
      <c r="J476" s="4"/>
      <c r="K476" s="93"/>
      <c r="L476" s="22"/>
      <c r="M476" s="22"/>
      <c r="N476" s="22"/>
      <c r="O476" s="22"/>
      <c r="P476" s="29" t="str">
        <f t="shared" si="47"/>
        <v/>
      </c>
      <c r="Q476" s="152" t="str">
        <f t="shared" si="52"/>
        <v/>
      </c>
      <c r="R476" s="24"/>
      <c r="S476" s="149" t="str">
        <f>IF(L476="","",L476-SUM($H$9:H476))</f>
        <v/>
      </c>
      <c r="T476" s="86" t="str">
        <f>IF(H476="","",S476/SUM($H$9:H476))</f>
        <v/>
      </c>
      <c r="U476" s="24"/>
      <c r="V476" s="30" t="str">
        <f t="shared" si="48"/>
        <v/>
      </c>
      <c r="W476" s="29" t="str">
        <f>IF(P476="","",((P476-K476)*'1. Data Input'!$C$13)/12)</f>
        <v/>
      </c>
    </row>
    <row r="477" spans="1:23" s="20" customFormat="1">
      <c r="A477" s="25" t="str">
        <f t="shared" si="49"/>
        <v/>
      </c>
      <c r="B477" s="25" t="str">
        <f t="shared" si="50"/>
        <v/>
      </c>
      <c r="C477" s="25" t="str">
        <f>IF(D477="","",'1. Data Input'!$C$5+('3. Monthly Balance Sheet'!B477-'1. Data Input'!$C$4))</f>
        <v/>
      </c>
      <c r="D477" s="97"/>
      <c r="E477" s="93"/>
      <c r="F477" s="22"/>
      <c r="G477" s="29" t="str">
        <f t="shared" si="51"/>
        <v/>
      </c>
      <c r="H477" s="94" t="str">
        <f>IF(B477="","",IFERROR(SUMPRODUCT((MONTH('4. Trading Tracker'!$F$8:$F$703)=A477)*(YEAR('4. Trading Tracker'!$F$8:$F$703)=B477)*('4. Trading Tracker'!$L$8:$L$703)),0))</f>
        <v/>
      </c>
      <c r="I477" s="99"/>
      <c r="J477" s="4"/>
      <c r="K477" s="93"/>
      <c r="L477" s="22"/>
      <c r="M477" s="22"/>
      <c r="N477" s="22"/>
      <c r="O477" s="22"/>
      <c r="P477" s="29" t="str">
        <f t="shared" si="47"/>
        <v/>
      </c>
      <c r="Q477" s="152" t="str">
        <f t="shared" si="52"/>
        <v/>
      </c>
      <c r="R477" s="24"/>
      <c r="S477" s="149" t="str">
        <f>IF(L477="","",L477-SUM($H$9:H477))</f>
        <v/>
      </c>
      <c r="T477" s="86" t="str">
        <f>IF(H477="","",S477/SUM($H$9:H477))</f>
        <v/>
      </c>
      <c r="U477" s="24"/>
      <c r="V477" s="30" t="str">
        <f t="shared" si="48"/>
        <v/>
      </c>
      <c r="W477" s="29" t="str">
        <f>IF(P477="","",((P477-K477)*'1. Data Input'!$C$13)/12)</f>
        <v/>
      </c>
    </row>
    <row r="478" spans="1:23" s="20" customFormat="1">
      <c r="A478" s="25" t="str">
        <f t="shared" si="49"/>
        <v/>
      </c>
      <c r="B478" s="25" t="str">
        <f t="shared" si="50"/>
        <v/>
      </c>
      <c r="C478" s="25" t="str">
        <f>IF(D478="","",'1. Data Input'!$C$5+('3. Monthly Balance Sheet'!B478-'1. Data Input'!$C$4))</f>
        <v/>
      </c>
      <c r="D478" s="97"/>
      <c r="E478" s="93"/>
      <c r="F478" s="22"/>
      <c r="G478" s="29" t="str">
        <f t="shared" si="51"/>
        <v/>
      </c>
      <c r="H478" s="94" t="str">
        <f>IF(B478="","",IFERROR(SUMPRODUCT((MONTH('4. Trading Tracker'!$F$8:$F$703)=A478)*(YEAR('4. Trading Tracker'!$F$8:$F$703)=B478)*('4. Trading Tracker'!$L$8:$L$703)),0))</f>
        <v/>
      </c>
      <c r="I478" s="99"/>
      <c r="J478" s="4"/>
      <c r="K478" s="93"/>
      <c r="L478" s="22"/>
      <c r="M478" s="22"/>
      <c r="N478" s="22"/>
      <c r="O478" s="22"/>
      <c r="P478" s="29" t="str">
        <f t="shared" si="47"/>
        <v/>
      </c>
      <c r="Q478" s="152" t="str">
        <f t="shared" si="52"/>
        <v/>
      </c>
      <c r="R478" s="24"/>
      <c r="S478" s="149" t="str">
        <f>IF(L478="","",L478-SUM($H$9:H478))</f>
        <v/>
      </c>
      <c r="T478" s="86" t="str">
        <f>IF(H478="","",S478/SUM($H$9:H478))</f>
        <v/>
      </c>
      <c r="U478" s="24"/>
      <c r="V478" s="30" t="str">
        <f t="shared" si="48"/>
        <v/>
      </c>
      <c r="W478" s="29" t="str">
        <f>IF(P478="","",((P478-K478)*'1. Data Input'!$C$13)/12)</f>
        <v/>
      </c>
    </row>
    <row r="479" spans="1:23" s="20" customFormat="1">
      <c r="A479" s="25" t="str">
        <f t="shared" si="49"/>
        <v/>
      </c>
      <c r="B479" s="25" t="str">
        <f t="shared" si="50"/>
        <v/>
      </c>
      <c r="C479" s="25" t="str">
        <f>IF(D479="","",'1. Data Input'!$C$5+('3. Monthly Balance Sheet'!B479-'1. Data Input'!$C$4))</f>
        <v/>
      </c>
      <c r="D479" s="97"/>
      <c r="E479" s="93"/>
      <c r="F479" s="22"/>
      <c r="G479" s="29" t="str">
        <f t="shared" si="51"/>
        <v/>
      </c>
      <c r="H479" s="94" t="str">
        <f>IF(B479="","",IFERROR(SUMPRODUCT((MONTH('4. Trading Tracker'!$F$8:$F$703)=A479)*(YEAR('4. Trading Tracker'!$F$8:$F$703)=B479)*('4. Trading Tracker'!$L$8:$L$703)),0))</f>
        <v/>
      </c>
      <c r="I479" s="99"/>
      <c r="J479" s="4"/>
      <c r="K479" s="93"/>
      <c r="L479" s="22"/>
      <c r="M479" s="22"/>
      <c r="N479" s="22"/>
      <c r="O479" s="22"/>
      <c r="P479" s="29" t="str">
        <f t="shared" si="47"/>
        <v/>
      </c>
      <c r="Q479" s="152" t="str">
        <f t="shared" si="52"/>
        <v/>
      </c>
      <c r="R479" s="24"/>
      <c r="S479" s="149" t="str">
        <f>IF(L479="","",L479-SUM($H$9:H479))</f>
        <v/>
      </c>
      <c r="T479" s="86" t="str">
        <f>IF(H479="","",S479/SUM($H$9:H479))</f>
        <v/>
      </c>
      <c r="U479" s="24"/>
      <c r="V479" s="30" t="str">
        <f t="shared" si="48"/>
        <v/>
      </c>
      <c r="W479" s="29" t="str">
        <f>IF(P479="","",((P479-K479)*'1. Data Input'!$C$13)/12)</f>
        <v/>
      </c>
    </row>
    <row r="480" spans="1:23" s="20" customFormat="1">
      <c r="A480" s="25" t="str">
        <f t="shared" si="49"/>
        <v/>
      </c>
      <c r="B480" s="25" t="str">
        <f t="shared" si="50"/>
        <v/>
      </c>
      <c r="C480" s="25" t="str">
        <f>IF(D480="","",'1. Data Input'!$C$5+('3. Monthly Balance Sheet'!B480-'1. Data Input'!$C$4))</f>
        <v/>
      </c>
      <c r="D480" s="97"/>
      <c r="E480" s="93"/>
      <c r="F480" s="22"/>
      <c r="G480" s="29" t="str">
        <f t="shared" si="51"/>
        <v/>
      </c>
      <c r="H480" s="94" t="str">
        <f>IF(B480="","",IFERROR(SUMPRODUCT((MONTH('4. Trading Tracker'!$F$8:$F$703)=A480)*(YEAR('4. Trading Tracker'!$F$8:$F$703)=B480)*('4. Trading Tracker'!$L$8:$L$703)),0))</f>
        <v/>
      </c>
      <c r="I480" s="99"/>
      <c r="J480" s="4"/>
      <c r="K480" s="93"/>
      <c r="L480" s="22"/>
      <c r="M480" s="22"/>
      <c r="N480" s="22"/>
      <c r="O480" s="22"/>
      <c r="P480" s="29" t="str">
        <f t="shared" si="47"/>
        <v/>
      </c>
      <c r="Q480" s="152" t="str">
        <f t="shared" si="52"/>
        <v/>
      </c>
      <c r="R480" s="24"/>
      <c r="S480" s="149" t="str">
        <f>IF(L480="","",L480-SUM($H$9:H480))</f>
        <v/>
      </c>
      <c r="T480" s="86" t="str">
        <f>IF(H480="","",S480/SUM($H$9:H480))</f>
        <v/>
      </c>
      <c r="U480" s="24"/>
      <c r="V480" s="30" t="str">
        <f t="shared" si="48"/>
        <v/>
      </c>
      <c r="W480" s="29" t="str">
        <f>IF(P480="","",((P480-K480)*'1. Data Input'!$C$13)/12)</f>
        <v/>
      </c>
    </row>
    <row r="481" spans="1:23" s="20" customFormat="1">
      <c r="A481" s="25" t="str">
        <f t="shared" si="49"/>
        <v/>
      </c>
      <c r="B481" s="25" t="str">
        <f t="shared" si="50"/>
        <v/>
      </c>
      <c r="C481" s="25" t="str">
        <f>IF(D481="","",'1. Data Input'!$C$5+('3. Monthly Balance Sheet'!B481-'1. Data Input'!$C$4))</f>
        <v/>
      </c>
      <c r="D481" s="97"/>
      <c r="E481" s="93"/>
      <c r="F481" s="22"/>
      <c r="G481" s="29" t="str">
        <f t="shared" si="51"/>
        <v/>
      </c>
      <c r="H481" s="94" t="str">
        <f>IF(B481="","",IFERROR(SUMPRODUCT((MONTH('4. Trading Tracker'!$F$8:$F$703)=A481)*(YEAR('4. Trading Tracker'!$F$8:$F$703)=B481)*('4. Trading Tracker'!$L$8:$L$703)),0))</f>
        <v/>
      </c>
      <c r="I481" s="99"/>
      <c r="J481" s="4"/>
      <c r="K481" s="93"/>
      <c r="L481" s="22"/>
      <c r="M481" s="22"/>
      <c r="N481" s="22"/>
      <c r="O481" s="22"/>
      <c r="P481" s="29" t="str">
        <f t="shared" si="47"/>
        <v/>
      </c>
      <c r="Q481" s="152" t="str">
        <f t="shared" si="52"/>
        <v/>
      </c>
      <c r="R481" s="24"/>
      <c r="S481" s="149" t="str">
        <f>IF(L481="","",L481-SUM($H$9:H481))</f>
        <v/>
      </c>
      <c r="T481" s="86" t="str">
        <f>IF(H481="","",S481/SUM($H$9:H481))</f>
        <v/>
      </c>
      <c r="U481" s="24"/>
      <c r="V481" s="30" t="str">
        <f t="shared" si="48"/>
        <v/>
      </c>
      <c r="W481" s="29" t="str">
        <f>IF(P481="","",((P481-K481)*'1. Data Input'!$C$13)/12)</f>
        <v/>
      </c>
    </row>
    <row r="482" spans="1:23" s="20" customFormat="1">
      <c r="A482" s="25" t="str">
        <f t="shared" si="49"/>
        <v/>
      </c>
      <c r="B482" s="25" t="str">
        <f t="shared" si="50"/>
        <v/>
      </c>
      <c r="C482" s="25" t="str">
        <f>IF(D482="","",'1. Data Input'!$C$5+('3. Monthly Balance Sheet'!B482-'1. Data Input'!$C$4))</f>
        <v/>
      </c>
      <c r="D482" s="97"/>
      <c r="E482" s="93"/>
      <c r="F482" s="22"/>
      <c r="G482" s="29" t="str">
        <f t="shared" si="51"/>
        <v/>
      </c>
      <c r="H482" s="94" t="str">
        <f>IF(B482="","",IFERROR(SUMPRODUCT((MONTH('4. Trading Tracker'!$F$8:$F$703)=A482)*(YEAR('4. Trading Tracker'!$F$8:$F$703)=B482)*('4. Trading Tracker'!$L$8:$L$703)),0))</f>
        <v/>
      </c>
      <c r="I482" s="99"/>
      <c r="J482" s="4"/>
      <c r="K482" s="93"/>
      <c r="L482" s="22"/>
      <c r="M482" s="22"/>
      <c r="N482" s="22"/>
      <c r="O482" s="22"/>
      <c r="P482" s="29" t="str">
        <f t="shared" si="47"/>
        <v/>
      </c>
      <c r="Q482" s="152" t="str">
        <f t="shared" si="52"/>
        <v/>
      </c>
      <c r="R482" s="24"/>
      <c r="S482" s="149" t="str">
        <f>IF(L482="","",L482-SUM($H$9:H482))</f>
        <v/>
      </c>
      <c r="T482" s="86" t="str">
        <f>IF(H482="","",S482/SUM($H$9:H482))</f>
        <v/>
      </c>
      <c r="U482" s="24"/>
      <c r="V482" s="30" t="str">
        <f t="shared" si="48"/>
        <v/>
      </c>
      <c r="W482" s="29" t="str">
        <f>IF(P482="","",((P482-K482)*'1. Data Input'!$C$13)/12)</f>
        <v/>
      </c>
    </row>
    <row r="483" spans="1:23" s="20" customFormat="1">
      <c r="A483" s="25" t="str">
        <f t="shared" si="49"/>
        <v/>
      </c>
      <c r="B483" s="25" t="str">
        <f t="shared" si="50"/>
        <v/>
      </c>
      <c r="C483" s="25" t="str">
        <f>IF(D483="","",'1. Data Input'!$C$5+('3. Monthly Balance Sheet'!B483-'1. Data Input'!$C$4))</f>
        <v/>
      </c>
      <c r="D483" s="97"/>
      <c r="E483" s="93"/>
      <c r="F483" s="22"/>
      <c r="G483" s="29" t="str">
        <f t="shared" si="51"/>
        <v/>
      </c>
      <c r="H483" s="94" t="str">
        <f>IF(B483="","",IFERROR(SUMPRODUCT((MONTH('4. Trading Tracker'!$F$8:$F$703)=A483)*(YEAR('4. Trading Tracker'!$F$8:$F$703)=B483)*('4. Trading Tracker'!$L$8:$L$703)),0))</f>
        <v/>
      </c>
      <c r="I483" s="99"/>
      <c r="J483" s="4"/>
      <c r="K483" s="93"/>
      <c r="L483" s="22"/>
      <c r="M483" s="22"/>
      <c r="N483" s="22"/>
      <c r="O483" s="22"/>
      <c r="P483" s="29" t="str">
        <f t="shared" si="47"/>
        <v/>
      </c>
      <c r="Q483" s="152" t="str">
        <f t="shared" si="52"/>
        <v/>
      </c>
      <c r="R483" s="24"/>
      <c r="S483" s="149" t="str">
        <f>IF(L483="","",L483-SUM($H$9:H483))</f>
        <v/>
      </c>
      <c r="T483" s="86" t="str">
        <f>IF(H483="","",S483/SUM($H$9:H483))</f>
        <v/>
      </c>
      <c r="U483" s="24"/>
      <c r="V483" s="30" t="str">
        <f t="shared" si="48"/>
        <v/>
      </c>
      <c r="W483" s="29" t="str">
        <f>IF(P483="","",((P483-K483)*'1. Data Input'!$C$13)/12)</f>
        <v/>
      </c>
    </row>
    <row r="484" spans="1:23" s="20" customFormat="1">
      <c r="A484" s="25" t="str">
        <f t="shared" si="49"/>
        <v/>
      </c>
      <c r="B484" s="25" t="str">
        <f t="shared" si="50"/>
        <v/>
      </c>
      <c r="C484" s="25" t="str">
        <f>IF(D484="","",'1. Data Input'!$C$5+('3. Monthly Balance Sheet'!B484-'1. Data Input'!$C$4))</f>
        <v/>
      </c>
      <c r="D484" s="97"/>
      <c r="E484" s="93"/>
      <c r="F484" s="22"/>
      <c r="G484" s="29" t="str">
        <f t="shared" si="51"/>
        <v/>
      </c>
      <c r="H484" s="94" t="str">
        <f>IF(B484="","",IFERROR(SUMPRODUCT((MONTH('4. Trading Tracker'!$F$8:$F$703)=A484)*(YEAR('4. Trading Tracker'!$F$8:$F$703)=B484)*('4. Trading Tracker'!$L$8:$L$703)),0))</f>
        <v/>
      </c>
      <c r="I484" s="99"/>
      <c r="J484" s="4"/>
      <c r="K484" s="93"/>
      <c r="L484" s="22"/>
      <c r="M484" s="22"/>
      <c r="N484" s="22"/>
      <c r="O484" s="22"/>
      <c r="P484" s="29" t="str">
        <f t="shared" si="47"/>
        <v/>
      </c>
      <c r="Q484" s="152" t="str">
        <f t="shared" si="52"/>
        <v/>
      </c>
      <c r="R484" s="24"/>
      <c r="S484" s="149" t="str">
        <f>IF(L484="","",L484-SUM($H$9:H484))</f>
        <v/>
      </c>
      <c r="T484" s="86" t="str">
        <f>IF(H484="","",S484/SUM($H$9:H484))</f>
        <v/>
      </c>
      <c r="U484" s="24"/>
      <c r="V484" s="30" t="str">
        <f t="shared" si="48"/>
        <v/>
      </c>
      <c r="W484" s="29" t="str">
        <f>IF(P484="","",((P484-K484)*'1. Data Input'!$C$13)/12)</f>
        <v/>
      </c>
    </row>
    <row r="485" spans="1:23" s="20" customFormat="1">
      <c r="A485" s="25" t="str">
        <f t="shared" si="49"/>
        <v/>
      </c>
      <c r="B485" s="25" t="str">
        <f t="shared" si="50"/>
        <v/>
      </c>
      <c r="C485" s="25" t="str">
        <f>IF(D485="","",'1. Data Input'!$C$5+('3. Monthly Balance Sheet'!B485-'1. Data Input'!$C$4))</f>
        <v/>
      </c>
      <c r="D485" s="97"/>
      <c r="E485" s="93"/>
      <c r="F485" s="22"/>
      <c r="G485" s="29" t="str">
        <f t="shared" si="51"/>
        <v/>
      </c>
      <c r="H485" s="94" t="str">
        <f>IF(B485="","",IFERROR(SUMPRODUCT((MONTH('4. Trading Tracker'!$F$8:$F$703)=A485)*(YEAR('4. Trading Tracker'!$F$8:$F$703)=B485)*('4. Trading Tracker'!$L$8:$L$703)),0))</f>
        <v/>
      </c>
      <c r="I485" s="99"/>
      <c r="J485" s="4"/>
      <c r="K485" s="93"/>
      <c r="L485" s="22"/>
      <c r="M485" s="22"/>
      <c r="N485" s="22"/>
      <c r="O485" s="22"/>
      <c r="P485" s="29" t="str">
        <f t="shared" si="47"/>
        <v/>
      </c>
      <c r="Q485" s="152" t="str">
        <f t="shared" si="52"/>
        <v/>
      </c>
      <c r="R485" s="24"/>
      <c r="S485" s="149" t="str">
        <f>IF(L485="","",L485-SUM($H$9:H485))</f>
        <v/>
      </c>
      <c r="T485" s="86" t="str">
        <f>IF(H485="","",S485/SUM($H$9:H485))</f>
        <v/>
      </c>
      <c r="U485" s="24"/>
      <c r="V485" s="30" t="str">
        <f t="shared" si="48"/>
        <v/>
      </c>
      <c r="W485" s="29" t="str">
        <f>IF(P485="","",((P485-K485)*'1. Data Input'!$C$13)/12)</f>
        <v/>
      </c>
    </row>
    <row r="486" spans="1:23" s="20" customFormat="1">
      <c r="A486" s="25" t="str">
        <f t="shared" si="49"/>
        <v/>
      </c>
      <c r="B486" s="25" t="str">
        <f t="shared" si="50"/>
        <v/>
      </c>
      <c r="C486" s="25" t="str">
        <f>IF(D486="","",'1. Data Input'!$C$5+('3. Monthly Balance Sheet'!B486-'1. Data Input'!$C$4))</f>
        <v/>
      </c>
      <c r="D486" s="97"/>
      <c r="E486" s="93"/>
      <c r="F486" s="22"/>
      <c r="G486" s="29" t="str">
        <f t="shared" si="51"/>
        <v/>
      </c>
      <c r="H486" s="94" t="str">
        <f>IF(B486="","",IFERROR(SUMPRODUCT((MONTH('4. Trading Tracker'!$F$8:$F$703)=A486)*(YEAR('4. Trading Tracker'!$F$8:$F$703)=B486)*('4. Trading Tracker'!$L$8:$L$703)),0))</f>
        <v/>
      </c>
      <c r="I486" s="99"/>
      <c r="J486" s="4"/>
      <c r="K486" s="93"/>
      <c r="L486" s="22"/>
      <c r="M486" s="22"/>
      <c r="N486" s="22"/>
      <c r="O486" s="22"/>
      <c r="P486" s="29" t="str">
        <f t="shared" si="47"/>
        <v/>
      </c>
      <c r="Q486" s="152" t="str">
        <f t="shared" si="52"/>
        <v/>
      </c>
      <c r="R486" s="24"/>
      <c r="S486" s="149" t="str">
        <f>IF(L486="","",L486-SUM($H$9:H486))</f>
        <v/>
      </c>
      <c r="T486" s="86" t="str">
        <f>IF(H486="","",S486/SUM($H$9:H486))</f>
        <v/>
      </c>
      <c r="U486" s="24"/>
      <c r="V486" s="30" t="str">
        <f t="shared" si="48"/>
        <v/>
      </c>
      <c r="W486" s="29" t="str">
        <f>IF(P486="","",((P486-K486)*'1. Data Input'!$C$13)/12)</f>
        <v/>
      </c>
    </row>
    <row r="487" spans="1:23" s="20" customFormat="1">
      <c r="A487" s="25" t="str">
        <f t="shared" si="49"/>
        <v/>
      </c>
      <c r="B487" s="25" t="str">
        <f t="shared" si="50"/>
        <v/>
      </c>
      <c r="C487" s="25" t="str">
        <f>IF(D487="","",'1. Data Input'!$C$5+('3. Monthly Balance Sheet'!B487-'1. Data Input'!$C$4))</f>
        <v/>
      </c>
      <c r="D487" s="97"/>
      <c r="E487" s="93"/>
      <c r="F487" s="22"/>
      <c r="G487" s="29" t="str">
        <f t="shared" si="51"/>
        <v/>
      </c>
      <c r="H487" s="94" t="str">
        <f>IF(B487="","",IFERROR(SUMPRODUCT((MONTH('4. Trading Tracker'!$F$8:$F$703)=A487)*(YEAR('4. Trading Tracker'!$F$8:$F$703)=B487)*('4. Trading Tracker'!$L$8:$L$703)),0))</f>
        <v/>
      </c>
      <c r="I487" s="99"/>
      <c r="J487" s="4"/>
      <c r="K487" s="93"/>
      <c r="L487" s="22"/>
      <c r="M487" s="22"/>
      <c r="N487" s="22"/>
      <c r="O487" s="22"/>
      <c r="P487" s="29" t="str">
        <f t="shared" si="47"/>
        <v/>
      </c>
      <c r="Q487" s="152" t="str">
        <f t="shared" si="52"/>
        <v/>
      </c>
      <c r="R487" s="24"/>
      <c r="S487" s="149" t="str">
        <f>IF(L487="","",L487-SUM($H$9:H487))</f>
        <v/>
      </c>
      <c r="T487" s="86" t="str">
        <f>IF(H487="","",S487/SUM($H$9:H487))</f>
        <v/>
      </c>
      <c r="U487" s="24"/>
      <c r="V487" s="30" t="str">
        <f t="shared" si="48"/>
        <v/>
      </c>
      <c r="W487" s="29" t="str">
        <f>IF(P487="","",((P487-K487)*'1. Data Input'!$C$13)/12)</f>
        <v/>
      </c>
    </row>
    <row r="488" spans="1:23" s="20" customFormat="1">
      <c r="A488" s="25" t="str">
        <f t="shared" si="49"/>
        <v/>
      </c>
      <c r="B488" s="25" t="str">
        <f t="shared" si="50"/>
        <v/>
      </c>
      <c r="C488" s="25" t="str">
        <f>IF(D488="","",'1. Data Input'!$C$5+('3. Monthly Balance Sheet'!B488-'1. Data Input'!$C$4))</f>
        <v/>
      </c>
      <c r="D488" s="97"/>
      <c r="E488" s="93"/>
      <c r="F488" s="22"/>
      <c r="G488" s="29" t="str">
        <f t="shared" si="51"/>
        <v/>
      </c>
      <c r="H488" s="94" t="str">
        <f>IF(B488="","",IFERROR(SUMPRODUCT((MONTH('4. Trading Tracker'!$F$8:$F$703)=A488)*(YEAR('4. Trading Tracker'!$F$8:$F$703)=B488)*('4. Trading Tracker'!$L$8:$L$703)),0))</f>
        <v/>
      </c>
      <c r="I488" s="99"/>
      <c r="J488" s="4"/>
      <c r="K488" s="93"/>
      <c r="L488" s="22"/>
      <c r="M488" s="22"/>
      <c r="N488" s="22"/>
      <c r="O488" s="22"/>
      <c r="P488" s="29" t="str">
        <f t="shared" si="47"/>
        <v/>
      </c>
      <c r="Q488" s="152" t="str">
        <f t="shared" si="52"/>
        <v/>
      </c>
      <c r="R488" s="24"/>
      <c r="S488" s="149" t="str">
        <f>IF(L488="","",L488-SUM($H$9:H488))</f>
        <v/>
      </c>
      <c r="T488" s="86" t="str">
        <f>IF(H488="","",S488/SUM($H$9:H488))</f>
        <v/>
      </c>
      <c r="U488" s="24"/>
      <c r="V488" s="30" t="str">
        <f t="shared" si="48"/>
        <v/>
      </c>
      <c r="W488" s="29" t="str">
        <f>IF(P488="","",((P488-K488)*'1. Data Input'!$C$13)/12)</f>
        <v/>
      </c>
    </row>
    <row r="489" spans="1:23" s="20" customFormat="1">
      <c r="A489" s="25" t="str">
        <f t="shared" si="49"/>
        <v/>
      </c>
      <c r="B489" s="25" t="str">
        <f t="shared" si="50"/>
        <v/>
      </c>
      <c r="C489" s="25" t="str">
        <f>IF(D489="","",'1. Data Input'!$C$5+('3. Monthly Balance Sheet'!B489-'1. Data Input'!$C$4))</f>
        <v/>
      </c>
      <c r="D489" s="97"/>
      <c r="E489" s="93"/>
      <c r="F489" s="22"/>
      <c r="G489" s="29" t="str">
        <f t="shared" si="51"/>
        <v/>
      </c>
      <c r="H489" s="94" t="str">
        <f>IF(B489="","",IFERROR(SUMPRODUCT((MONTH('4. Trading Tracker'!$F$8:$F$703)=A489)*(YEAR('4. Trading Tracker'!$F$8:$F$703)=B489)*('4. Trading Tracker'!$L$8:$L$703)),0))</f>
        <v/>
      </c>
      <c r="I489" s="99"/>
      <c r="J489" s="4"/>
      <c r="K489" s="93"/>
      <c r="L489" s="22"/>
      <c r="M489" s="22"/>
      <c r="N489" s="22"/>
      <c r="O489" s="22"/>
      <c r="P489" s="29" t="str">
        <f t="shared" si="47"/>
        <v/>
      </c>
      <c r="Q489" s="152" t="str">
        <f t="shared" si="52"/>
        <v/>
      </c>
      <c r="R489" s="24"/>
      <c r="S489" s="149" t="str">
        <f>IF(L489="","",L489-SUM($H$9:H489))</f>
        <v/>
      </c>
      <c r="T489" s="86" t="str">
        <f>IF(H489="","",S489/SUM($H$9:H489))</f>
        <v/>
      </c>
      <c r="U489" s="24"/>
      <c r="V489" s="30" t="str">
        <f t="shared" si="48"/>
        <v/>
      </c>
      <c r="W489" s="29" t="str">
        <f>IF(P489="","",((P489-K489)*'1. Data Input'!$C$13)/12)</f>
        <v/>
      </c>
    </row>
    <row r="490" spans="1:23" s="20" customFormat="1">
      <c r="A490" s="25" t="str">
        <f t="shared" si="49"/>
        <v/>
      </c>
      <c r="B490" s="25" t="str">
        <f t="shared" si="50"/>
        <v/>
      </c>
      <c r="C490" s="25" t="str">
        <f>IF(D490="","",'1. Data Input'!$C$5+('3. Monthly Balance Sheet'!B490-'1. Data Input'!$C$4))</f>
        <v/>
      </c>
      <c r="D490" s="97"/>
      <c r="E490" s="93"/>
      <c r="F490" s="22"/>
      <c r="G490" s="29" t="str">
        <f t="shared" si="51"/>
        <v/>
      </c>
      <c r="H490" s="94" t="str">
        <f>IF(B490="","",IFERROR(SUMPRODUCT((MONTH('4. Trading Tracker'!$F$8:$F$703)=A490)*(YEAR('4. Trading Tracker'!$F$8:$F$703)=B490)*('4. Trading Tracker'!$L$8:$L$703)),0))</f>
        <v/>
      </c>
      <c r="I490" s="99"/>
      <c r="J490" s="4"/>
      <c r="K490" s="93"/>
      <c r="L490" s="22"/>
      <c r="M490" s="22"/>
      <c r="N490" s="22"/>
      <c r="O490" s="22"/>
      <c r="P490" s="29" t="str">
        <f t="shared" si="47"/>
        <v/>
      </c>
      <c r="Q490" s="152" t="str">
        <f t="shared" si="52"/>
        <v/>
      </c>
      <c r="R490" s="24"/>
      <c r="S490" s="149" t="str">
        <f>IF(L490="","",L490-SUM($H$9:H490))</f>
        <v/>
      </c>
      <c r="T490" s="86" t="str">
        <f>IF(H490="","",S490/SUM($H$9:H490))</f>
        <v/>
      </c>
      <c r="U490" s="24"/>
      <c r="V490" s="30" t="str">
        <f t="shared" si="48"/>
        <v/>
      </c>
      <c r="W490" s="29" t="str">
        <f>IF(P490="","",((P490-K490)*'1. Data Input'!$C$13)/12)</f>
        <v/>
      </c>
    </row>
    <row r="491" spans="1:23" s="20" customFormat="1">
      <c r="A491" s="25" t="str">
        <f t="shared" si="49"/>
        <v/>
      </c>
      <c r="B491" s="25" t="str">
        <f t="shared" si="50"/>
        <v/>
      </c>
      <c r="C491" s="25" t="str">
        <f>IF(D491="","",'1. Data Input'!$C$5+('3. Monthly Balance Sheet'!B491-'1. Data Input'!$C$4))</f>
        <v/>
      </c>
      <c r="D491" s="97"/>
      <c r="E491" s="93"/>
      <c r="F491" s="22"/>
      <c r="G491" s="29" t="str">
        <f t="shared" si="51"/>
        <v/>
      </c>
      <c r="H491" s="94" t="str">
        <f>IF(B491="","",IFERROR(SUMPRODUCT((MONTH('4. Trading Tracker'!$F$8:$F$703)=A491)*(YEAR('4. Trading Tracker'!$F$8:$F$703)=B491)*('4. Trading Tracker'!$L$8:$L$703)),0))</f>
        <v/>
      </c>
      <c r="I491" s="99"/>
      <c r="J491" s="4"/>
      <c r="K491" s="93"/>
      <c r="L491" s="22"/>
      <c r="M491" s="22"/>
      <c r="N491" s="22"/>
      <c r="O491" s="22"/>
      <c r="P491" s="29" t="str">
        <f t="shared" si="47"/>
        <v/>
      </c>
      <c r="Q491" s="152" t="str">
        <f t="shared" si="52"/>
        <v/>
      </c>
      <c r="R491" s="24"/>
      <c r="S491" s="149" t="str">
        <f>IF(L491="","",L491-SUM($H$9:H491))</f>
        <v/>
      </c>
      <c r="T491" s="86" t="str">
        <f>IF(H491="","",S491/SUM($H$9:H491))</f>
        <v/>
      </c>
      <c r="U491" s="24"/>
      <c r="V491" s="30" t="str">
        <f t="shared" si="48"/>
        <v/>
      </c>
      <c r="W491" s="29" t="str">
        <f>IF(P491="","",((P491-K491)*'1. Data Input'!$C$13)/12)</f>
        <v/>
      </c>
    </row>
    <row r="492" spans="1:23" s="20" customFormat="1">
      <c r="A492" s="25" t="str">
        <f t="shared" si="49"/>
        <v/>
      </c>
      <c r="B492" s="25" t="str">
        <f t="shared" si="50"/>
        <v/>
      </c>
      <c r="C492" s="25" t="str">
        <f>IF(D492="","",'1. Data Input'!$C$5+('3. Monthly Balance Sheet'!B492-'1. Data Input'!$C$4))</f>
        <v/>
      </c>
      <c r="D492" s="97"/>
      <c r="E492" s="93"/>
      <c r="F492" s="22"/>
      <c r="G492" s="29" t="str">
        <f t="shared" si="51"/>
        <v/>
      </c>
      <c r="H492" s="94" t="str">
        <f>IF(B492="","",IFERROR(SUMPRODUCT((MONTH('4. Trading Tracker'!$F$8:$F$703)=A492)*(YEAR('4. Trading Tracker'!$F$8:$F$703)=B492)*('4. Trading Tracker'!$L$8:$L$703)),0))</f>
        <v/>
      </c>
      <c r="I492" s="99"/>
      <c r="J492" s="4"/>
      <c r="K492" s="93"/>
      <c r="L492" s="22"/>
      <c r="M492" s="22"/>
      <c r="N492" s="22"/>
      <c r="O492" s="22"/>
      <c r="P492" s="29" t="str">
        <f t="shared" si="47"/>
        <v/>
      </c>
      <c r="Q492" s="152" t="str">
        <f t="shared" si="52"/>
        <v/>
      </c>
      <c r="R492" s="24"/>
      <c r="S492" s="149" t="str">
        <f>IF(L492="","",L492-SUM($H$9:H492))</f>
        <v/>
      </c>
      <c r="T492" s="86" t="str">
        <f>IF(H492="","",S492/SUM($H$9:H492))</f>
        <v/>
      </c>
      <c r="U492" s="24"/>
      <c r="V492" s="30" t="str">
        <f t="shared" si="48"/>
        <v/>
      </c>
      <c r="W492" s="29" t="str">
        <f>IF(P492="","",((P492-K492)*'1. Data Input'!$C$13)/12)</f>
        <v/>
      </c>
    </row>
    <row r="493" spans="1:23" s="20" customFormat="1">
      <c r="A493" s="25" t="str">
        <f t="shared" si="49"/>
        <v/>
      </c>
      <c r="B493" s="25" t="str">
        <f t="shared" si="50"/>
        <v/>
      </c>
      <c r="C493" s="25" t="str">
        <f>IF(D493="","",'1. Data Input'!$C$5+('3. Monthly Balance Sheet'!B493-'1. Data Input'!$C$4))</f>
        <v/>
      </c>
      <c r="D493" s="97"/>
      <c r="E493" s="93"/>
      <c r="F493" s="22"/>
      <c r="G493" s="29" t="str">
        <f t="shared" si="51"/>
        <v/>
      </c>
      <c r="H493" s="94" t="str">
        <f>IF(B493="","",IFERROR(SUMPRODUCT((MONTH('4. Trading Tracker'!$F$8:$F$703)=A493)*(YEAR('4. Trading Tracker'!$F$8:$F$703)=B493)*('4. Trading Tracker'!$L$8:$L$703)),0))</f>
        <v/>
      </c>
      <c r="I493" s="99"/>
      <c r="J493" s="4"/>
      <c r="K493" s="93"/>
      <c r="L493" s="22"/>
      <c r="M493" s="22"/>
      <c r="N493" s="22"/>
      <c r="O493" s="22"/>
      <c r="P493" s="29" t="str">
        <f t="shared" si="47"/>
        <v/>
      </c>
      <c r="Q493" s="152" t="str">
        <f t="shared" si="52"/>
        <v/>
      </c>
      <c r="R493" s="24"/>
      <c r="S493" s="149" t="str">
        <f>IF(L493="","",L493-SUM($H$9:H493))</f>
        <v/>
      </c>
      <c r="T493" s="86" t="str">
        <f>IF(H493="","",S493/SUM($H$9:H493))</f>
        <v/>
      </c>
      <c r="U493" s="24"/>
      <c r="V493" s="30" t="str">
        <f t="shared" si="48"/>
        <v/>
      </c>
      <c r="W493" s="29" t="str">
        <f>IF(P493="","",((P493-K493)*'1. Data Input'!$C$13)/12)</f>
        <v/>
      </c>
    </row>
    <row r="494" spans="1:23" s="20" customFormat="1">
      <c r="A494" s="25" t="str">
        <f t="shared" si="49"/>
        <v/>
      </c>
      <c r="B494" s="25" t="str">
        <f t="shared" si="50"/>
        <v/>
      </c>
      <c r="C494" s="25" t="str">
        <f>IF(D494="","",'1. Data Input'!$C$5+('3. Monthly Balance Sheet'!B494-'1. Data Input'!$C$4))</f>
        <v/>
      </c>
      <c r="D494" s="97"/>
      <c r="E494" s="93"/>
      <c r="F494" s="22"/>
      <c r="G494" s="29" t="str">
        <f t="shared" si="51"/>
        <v/>
      </c>
      <c r="H494" s="94" t="str">
        <f>IF(B494="","",IFERROR(SUMPRODUCT((MONTH('4. Trading Tracker'!$F$8:$F$703)=A494)*(YEAR('4. Trading Tracker'!$F$8:$F$703)=B494)*('4. Trading Tracker'!$L$8:$L$703)),0))</f>
        <v/>
      </c>
      <c r="I494" s="99"/>
      <c r="J494" s="4"/>
      <c r="K494" s="93"/>
      <c r="L494" s="22"/>
      <c r="M494" s="22"/>
      <c r="N494" s="22"/>
      <c r="O494" s="22"/>
      <c r="P494" s="29" t="str">
        <f t="shared" si="47"/>
        <v/>
      </c>
      <c r="Q494" s="152" t="str">
        <f t="shared" si="52"/>
        <v/>
      </c>
      <c r="R494" s="24"/>
      <c r="S494" s="149" t="str">
        <f>IF(L494="","",L494-SUM($H$9:H494))</f>
        <v/>
      </c>
      <c r="T494" s="86" t="str">
        <f>IF(H494="","",S494/SUM($H$9:H494))</f>
        <v/>
      </c>
      <c r="U494" s="24"/>
      <c r="V494" s="30" t="str">
        <f t="shared" si="48"/>
        <v/>
      </c>
      <c r="W494" s="29" t="str">
        <f>IF(P494="","",((P494-K494)*'1. Data Input'!$C$13)/12)</f>
        <v/>
      </c>
    </row>
    <row r="495" spans="1:23" s="20" customFormat="1">
      <c r="A495" s="25" t="str">
        <f t="shared" si="49"/>
        <v/>
      </c>
      <c r="B495" s="25" t="str">
        <f t="shared" si="50"/>
        <v/>
      </c>
      <c r="C495" s="25" t="str">
        <f>IF(D495="","",'1. Data Input'!$C$5+('3. Monthly Balance Sheet'!B495-'1. Data Input'!$C$4))</f>
        <v/>
      </c>
      <c r="D495" s="97"/>
      <c r="E495" s="93"/>
      <c r="F495" s="22"/>
      <c r="G495" s="29" t="str">
        <f t="shared" si="51"/>
        <v/>
      </c>
      <c r="H495" s="94" t="str">
        <f>IF(B495="","",IFERROR(SUMPRODUCT((MONTH('4. Trading Tracker'!$F$8:$F$703)=A495)*(YEAR('4. Trading Tracker'!$F$8:$F$703)=B495)*('4. Trading Tracker'!$L$8:$L$703)),0))</f>
        <v/>
      </c>
      <c r="I495" s="99"/>
      <c r="J495" s="4"/>
      <c r="K495" s="93"/>
      <c r="L495" s="22"/>
      <c r="M495" s="22"/>
      <c r="N495" s="22"/>
      <c r="O495" s="22"/>
      <c r="P495" s="29" t="str">
        <f t="shared" si="47"/>
        <v/>
      </c>
      <c r="Q495" s="152" t="str">
        <f t="shared" si="52"/>
        <v/>
      </c>
      <c r="R495" s="24"/>
      <c r="S495" s="149" t="str">
        <f>IF(L495="","",L495-SUM($H$9:H495))</f>
        <v/>
      </c>
      <c r="T495" s="86" t="str">
        <f>IF(H495="","",S495/SUM($H$9:H495))</f>
        <v/>
      </c>
      <c r="U495" s="24"/>
      <c r="V495" s="30" t="str">
        <f t="shared" si="48"/>
        <v/>
      </c>
      <c r="W495" s="29" t="str">
        <f>IF(P495="","",((P495-K495)*'1. Data Input'!$C$13)/12)</f>
        <v/>
      </c>
    </row>
    <row r="496" spans="1:23" s="20" customFormat="1">
      <c r="A496" s="25" t="str">
        <f t="shared" si="49"/>
        <v/>
      </c>
      <c r="B496" s="25" t="str">
        <f t="shared" si="50"/>
        <v/>
      </c>
      <c r="C496" s="25" t="str">
        <f>IF(D496="","",'1. Data Input'!$C$5+('3. Monthly Balance Sheet'!B496-'1. Data Input'!$C$4))</f>
        <v/>
      </c>
      <c r="D496" s="97"/>
      <c r="E496" s="93"/>
      <c r="F496" s="22"/>
      <c r="G496" s="29" t="str">
        <f t="shared" si="51"/>
        <v/>
      </c>
      <c r="H496" s="94" t="str">
        <f>IF(B496="","",IFERROR(SUMPRODUCT((MONTH('4. Trading Tracker'!$F$8:$F$703)=A496)*(YEAR('4. Trading Tracker'!$F$8:$F$703)=B496)*('4. Trading Tracker'!$L$8:$L$703)),0))</f>
        <v/>
      </c>
      <c r="I496" s="99"/>
      <c r="J496" s="4"/>
      <c r="K496" s="93"/>
      <c r="L496" s="22"/>
      <c r="M496" s="22"/>
      <c r="N496" s="22"/>
      <c r="O496" s="22"/>
      <c r="P496" s="29" t="str">
        <f t="shared" si="47"/>
        <v/>
      </c>
      <c r="Q496" s="152" t="str">
        <f t="shared" si="52"/>
        <v/>
      </c>
      <c r="R496" s="24"/>
      <c r="S496" s="149" t="str">
        <f>IF(L496="","",L496-SUM($H$9:H496))</f>
        <v/>
      </c>
      <c r="T496" s="86" t="str">
        <f>IF(H496="","",S496/SUM($H$9:H496))</f>
        <v/>
      </c>
      <c r="U496" s="24"/>
      <c r="V496" s="30" t="str">
        <f t="shared" si="48"/>
        <v/>
      </c>
      <c r="W496" s="29" t="str">
        <f>IF(P496="","",((P496-K496)*'1. Data Input'!$C$13)/12)</f>
        <v/>
      </c>
    </row>
    <row r="497" spans="1:23" s="20" customFormat="1">
      <c r="A497" s="25" t="str">
        <f t="shared" si="49"/>
        <v/>
      </c>
      <c r="B497" s="25" t="str">
        <f t="shared" si="50"/>
        <v/>
      </c>
      <c r="C497" s="25" t="str">
        <f>IF(D497="","",'1. Data Input'!$C$5+('3. Monthly Balance Sheet'!B497-'1. Data Input'!$C$4))</f>
        <v/>
      </c>
      <c r="D497" s="97"/>
      <c r="E497" s="93"/>
      <c r="F497" s="22"/>
      <c r="G497" s="29" t="str">
        <f t="shared" si="51"/>
        <v/>
      </c>
      <c r="H497" s="94" t="str">
        <f>IF(B497="","",IFERROR(SUMPRODUCT((MONTH('4. Trading Tracker'!$F$8:$F$703)=A497)*(YEAR('4. Trading Tracker'!$F$8:$F$703)=B497)*('4. Trading Tracker'!$L$8:$L$703)),0))</f>
        <v/>
      </c>
      <c r="I497" s="99"/>
      <c r="J497" s="4"/>
      <c r="K497" s="93"/>
      <c r="L497" s="22"/>
      <c r="M497" s="22"/>
      <c r="N497" s="22"/>
      <c r="O497" s="22"/>
      <c r="P497" s="29" t="str">
        <f t="shared" si="47"/>
        <v/>
      </c>
      <c r="Q497" s="152" t="str">
        <f t="shared" si="52"/>
        <v/>
      </c>
      <c r="R497" s="24"/>
      <c r="S497" s="149" t="str">
        <f>IF(L497="","",L497-SUM($H$9:H497))</f>
        <v/>
      </c>
      <c r="T497" s="86" t="str">
        <f>IF(H497="","",S497/SUM($H$9:H497))</f>
        <v/>
      </c>
      <c r="U497" s="24"/>
      <c r="V497" s="30" t="str">
        <f t="shared" si="48"/>
        <v/>
      </c>
      <c r="W497" s="29" t="str">
        <f>IF(P497="","",((P497-K497)*'1. Data Input'!$C$13)/12)</f>
        <v/>
      </c>
    </row>
    <row r="498" spans="1:23" s="20" customFormat="1">
      <c r="A498" s="25" t="str">
        <f t="shared" si="49"/>
        <v/>
      </c>
      <c r="B498" s="25" t="str">
        <f t="shared" si="50"/>
        <v/>
      </c>
      <c r="C498" s="25" t="str">
        <f>IF(D498="","",'1. Data Input'!$C$5+('3. Monthly Balance Sheet'!B498-'1. Data Input'!$C$4))</f>
        <v/>
      </c>
      <c r="D498" s="97"/>
      <c r="E498" s="93"/>
      <c r="F498" s="22"/>
      <c r="G498" s="29" t="str">
        <f t="shared" si="51"/>
        <v/>
      </c>
      <c r="H498" s="94" t="str">
        <f>IF(B498="","",IFERROR(SUMPRODUCT((MONTH('4. Trading Tracker'!$F$8:$F$703)=A498)*(YEAR('4. Trading Tracker'!$F$8:$F$703)=B498)*('4. Trading Tracker'!$L$8:$L$703)),0))</f>
        <v/>
      </c>
      <c r="I498" s="99"/>
      <c r="J498" s="4"/>
      <c r="K498" s="93"/>
      <c r="L498" s="22"/>
      <c r="M498" s="22"/>
      <c r="N498" s="22"/>
      <c r="O498" s="22"/>
      <c r="P498" s="29" t="str">
        <f t="shared" si="47"/>
        <v/>
      </c>
      <c r="Q498" s="152" t="str">
        <f t="shared" si="52"/>
        <v/>
      </c>
      <c r="R498" s="24"/>
      <c r="S498" s="149" t="str">
        <f>IF(L498="","",L498-SUM($H$9:H498))</f>
        <v/>
      </c>
      <c r="T498" s="86" t="str">
        <f>IF(H498="","",S498/SUM($H$9:H498))</f>
        <v/>
      </c>
      <c r="U498" s="24"/>
      <c r="V498" s="30" t="str">
        <f t="shared" si="48"/>
        <v/>
      </c>
      <c r="W498" s="29" t="str">
        <f>IF(P498="","",((P498-K498)*'1. Data Input'!$C$13)/12)</f>
        <v/>
      </c>
    </row>
    <row r="499" spans="1:23" s="20" customFormat="1">
      <c r="A499" s="25" t="str">
        <f t="shared" si="49"/>
        <v/>
      </c>
      <c r="B499" s="25" t="str">
        <f t="shared" si="50"/>
        <v/>
      </c>
      <c r="C499" s="25" t="str">
        <f>IF(D499="","",'1. Data Input'!$C$5+('3. Monthly Balance Sheet'!B499-'1. Data Input'!$C$4))</f>
        <v/>
      </c>
      <c r="D499" s="97"/>
      <c r="E499" s="93"/>
      <c r="F499" s="22"/>
      <c r="G499" s="29" t="str">
        <f t="shared" si="51"/>
        <v/>
      </c>
      <c r="H499" s="94" t="str">
        <f>IF(B499="","",IFERROR(SUMPRODUCT((MONTH('4. Trading Tracker'!$F$8:$F$703)=A499)*(YEAR('4. Trading Tracker'!$F$8:$F$703)=B499)*('4. Trading Tracker'!$L$8:$L$703)),0))</f>
        <v/>
      </c>
      <c r="I499" s="99"/>
      <c r="J499" s="4"/>
      <c r="K499" s="93"/>
      <c r="L499" s="22"/>
      <c r="M499" s="22"/>
      <c r="N499" s="22"/>
      <c r="O499" s="22"/>
      <c r="P499" s="29" t="str">
        <f t="shared" si="47"/>
        <v/>
      </c>
      <c r="Q499" s="152" t="str">
        <f t="shared" si="52"/>
        <v/>
      </c>
      <c r="R499" s="24"/>
      <c r="S499" s="149" t="str">
        <f>IF(L499="","",L499-SUM($H$9:H499))</f>
        <v/>
      </c>
      <c r="T499" s="86" t="str">
        <f>IF(H499="","",S499/SUM($H$9:H499))</f>
        <v/>
      </c>
      <c r="U499" s="24"/>
      <c r="V499" s="30" t="str">
        <f t="shared" si="48"/>
        <v/>
      </c>
      <c r="W499" s="29" t="str">
        <f>IF(P499="","",((P499-K499)*'1. Data Input'!$C$13)/12)</f>
        <v/>
      </c>
    </row>
    <row r="500" spans="1:23" s="20" customFormat="1">
      <c r="A500" s="25" t="str">
        <f t="shared" si="49"/>
        <v/>
      </c>
      <c r="B500" s="25" t="str">
        <f t="shared" si="50"/>
        <v/>
      </c>
      <c r="C500" s="25" t="str">
        <f>IF(D500="","",'1. Data Input'!$C$5+('3. Monthly Balance Sheet'!B500-'1. Data Input'!$C$4))</f>
        <v/>
      </c>
      <c r="D500" s="97"/>
      <c r="E500" s="93"/>
      <c r="F500" s="22"/>
      <c r="G500" s="29" t="str">
        <f t="shared" si="51"/>
        <v/>
      </c>
      <c r="H500" s="94" t="str">
        <f>IF(B500="","",IFERROR(SUMPRODUCT((MONTH('4. Trading Tracker'!$F$8:$F$703)=A500)*(YEAR('4. Trading Tracker'!$F$8:$F$703)=B500)*('4. Trading Tracker'!$L$8:$L$703)),0))</f>
        <v/>
      </c>
      <c r="I500" s="99"/>
      <c r="J500" s="4"/>
      <c r="K500" s="93"/>
      <c r="L500" s="22"/>
      <c r="M500" s="22"/>
      <c r="N500" s="22"/>
      <c r="O500" s="22"/>
      <c r="P500" s="29" t="str">
        <f t="shared" si="47"/>
        <v/>
      </c>
      <c r="Q500" s="152" t="str">
        <f t="shared" si="52"/>
        <v/>
      </c>
      <c r="R500" s="24"/>
      <c r="S500" s="149" t="str">
        <f>IF(L500="","",L500-SUM($H$9:H500))</f>
        <v/>
      </c>
      <c r="T500" s="86" t="str">
        <f>IF(H500="","",S500/SUM($H$9:H500))</f>
        <v/>
      </c>
      <c r="U500" s="24"/>
      <c r="V500" s="30" t="str">
        <f t="shared" si="48"/>
        <v/>
      </c>
      <c r="W500" s="29" t="str">
        <f>IF(P500="","",((P500-K500)*'1. Data Input'!$C$13)/12)</f>
        <v/>
      </c>
    </row>
    <row r="501" spans="1:23" s="20" customFormat="1">
      <c r="A501" s="25" t="str">
        <f t="shared" si="49"/>
        <v/>
      </c>
      <c r="B501" s="25" t="str">
        <f t="shared" si="50"/>
        <v/>
      </c>
      <c r="C501" s="25" t="str">
        <f>IF(D501="","",'1. Data Input'!$C$5+('3. Monthly Balance Sheet'!B501-'1. Data Input'!$C$4))</f>
        <v/>
      </c>
      <c r="D501" s="97"/>
      <c r="E501" s="93"/>
      <c r="F501" s="22"/>
      <c r="G501" s="29" t="str">
        <f t="shared" si="51"/>
        <v/>
      </c>
      <c r="H501" s="94" t="str">
        <f>IF(B501="","",IFERROR(SUMPRODUCT((MONTH('4. Trading Tracker'!$F$8:$F$703)=A501)*(YEAR('4. Trading Tracker'!$F$8:$F$703)=B501)*('4. Trading Tracker'!$L$8:$L$703)),0))</f>
        <v/>
      </c>
      <c r="I501" s="99"/>
      <c r="J501" s="4"/>
      <c r="K501" s="93"/>
      <c r="L501" s="22"/>
      <c r="M501" s="22"/>
      <c r="N501" s="22"/>
      <c r="O501" s="22"/>
      <c r="P501" s="29" t="str">
        <f t="shared" si="47"/>
        <v/>
      </c>
      <c r="Q501" s="152" t="str">
        <f t="shared" si="52"/>
        <v/>
      </c>
      <c r="R501" s="24"/>
      <c r="S501" s="149" t="str">
        <f>IF(L501="","",L501-SUM($H$9:H501))</f>
        <v/>
      </c>
      <c r="T501" s="86" t="str">
        <f>IF(H501="","",S501/SUM($H$9:H501))</f>
        <v/>
      </c>
      <c r="U501" s="24"/>
      <c r="V501" s="30" t="str">
        <f t="shared" si="48"/>
        <v/>
      </c>
      <c r="W501" s="29" t="str">
        <f>IF(P501="","",((P501-K501)*'1. Data Input'!$C$13)/12)</f>
        <v/>
      </c>
    </row>
    <row r="502" spans="1:23" s="20" customFormat="1">
      <c r="A502" s="25" t="str">
        <f t="shared" si="49"/>
        <v/>
      </c>
      <c r="B502" s="25" t="str">
        <f t="shared" si="50"/>
        <v/>
      </c>
      <c r="C502" s="25" t="str">
        <f>IF(D502="","",'1. Data Input'!$C$5+('3. Monthly Balance Sheet'!B502-'1. Data Input'!$C$4))</f>
        <v/>
      </c>
      <c r="D502" s="97"/>
      <c r="E502" s="93"/>
      <c r="F502" s="22"/>
      <c r="G502" s="29" t="str">
        <f t="shared" si="51"/>
        <v/>
      </c>
      <c r="H502" s="94" t="str">
        <f>IF(B502="","",IFERROR(SUMPRODUCT((MONTH('4. Trading Tracker'!$F$8:$F$703)=A502)*(YEAR('4. Trading Tracker'!$F$8:$F$703)=B502)*('4. Trading Tracker'!$L$8:$L$703)),0))</f>
        <v/>
      </c>
      <c r="I502" s="99"/>
      <c r="J502" s="4"/>
      <c r="K502" s="93"/>
      <c r="L502" s="22"/>
      <c r="M502" s="22"/>
      <c r="N502" s="22"/>
      <c r="O502" s="22"/>
      <c r="P502" s="29" t="str">
        <f t="shared" si="47"/>
        <v/>
      </c>
      <c r="Q502" s="152" t="str">
        <f t="shared" si="52"/>
        <v/>
      </c>
      <c r="R502" s="24"/>
      <c r="S502" s="149" t="str">
        <f>IF(L502="","",L502-SUM($H$9:H502))</f>
        <v/>
      </c>
      <c r="T502" s="86" t="str">
        <f>IF(H502="","",S502/SUM($H$9:H502))</f>
        <v/>
      </c>
      <c r="U502" s="24"/>
      <c r="V502" s="30" t="str">
        <f t="shared" si="48"/>
        <v/>
      </c>
      <c r="W502" s="29" t="str">
        <f>IF(P502="","",((P502-K502)*'1. Data Input'!$C$13)/12)</f>
        <v/>
      </c>
    </row>
    <row r="503" spans="1:23" s="20" customFormat="1">
      <c r="A503" s="25" t="str">
        <f t="shared" si="49"/>
        <v/>
      </c>
      <c r="B503" s="25" t="str">
        <f t="shared" si="50"/>
        <v/>
      </c>
      <c r="C503" s="25" t="str">
        <f>IF(D503="","",'1. Data Input'!$C$5+('3. Monthly Balance Sheet'!B503-'1. Data Input'!$C$4))</f>
        <v/>
      </c>
      <c r="D503" s="97"/>
      <c r="E503" s="93"/>
      <c r="F503" s="22"/>
      <c r="G503" s="29" t="str">
        <f t="shared" si="51"/>
        <v/>
      </c>
      <c r="H503" s="94" t="str">
        <f>IF(B503="","",IFERROR(SUMPRODUCT((MONTH('4. Trading Tracker'!$F$8:$F$703)=A503)*(YEAR('4. Trading Tracker'!$F$8:$F$703)=B503)*('4. Trading Tracker'!$L$8:$L$703)),0))</f>
        <v/>
      </c>
      <c r="I503" s="99"/>
      <c r="J503" s="4"/>
      <c r="K503" s="93"/>
      <c r="L503" s="22"/>
      <c r="M503" s="22"/>
      <c r="N503" s="22"/>
      <c r="O503" s="22"/>
      <c r="P503" s="29" t="str">
        <f t="shared" si="47"/>
        <v/>
      </c>
      <c r="Q503" s="152" t="str">
        <f t="shared" si="52"/>
        <v/>
      </c>
      <c r="R503" s="24"/>
      <c r="S503" s="149" t="str">
        <f>IF(L503="","",L503-SUM($H$9:H503))</f>
        <v/>
      </c>
      <c r="T503" s="86" t="str">
        <f>IF(H503="","",S503/SUM($H$9:H503))</f>
        <v/>
      </c>
      <c r="U503" s="24"/>
      <c r="V503" s="30" t="str">
        <f t="shared" si="48"/>
        <v/>
      </c>
      <c r="W503" s="29" t="str">
        <f>IF(P503="","",((P503-K503)*'1. Data Input'!$C$13)/12)</f>
        <v/>
      </c>
    </row>
    <row r="504" spans="1:23" s="20" customFormat="1">
      <c r="A504" s="25" t="str">
        <f t="shared" si="49"/>
        <v/>
      </c>
      <c r="B504" s="25" t="str">
        <f t="shared" si="50"/>
        <v/>
      </c>
      <c r="C504" s="25" t="str">
        <f>IF(D504="","",'1. Data Input'!$C$5+('3. Monthly Balance Sheet'!B504-'1. Data Input'!$C$4))</f>
        <v/>
      </c>
      <c r="D504" s="97"/>
      <c r="E504" s="93"/>
      <c r="F504" s="22"/>
      <c r="G504" s="29" t="str">
        <f t="shared" si="51"/>
        <v/>
      </c>
      <c r="H504" s="94" t="str">
        <f>IF(B504="","",IFERROR(SUMPRODUCT((MONTH('4. Trading Tracker'!$F$8:$F$703)=A504)*(YEAR('4. Trading Tracker'!$F$8:$F$703)=B504)*('4. Trading Tracker'!$L$8:$L$703)),0))</f>
        <v/>
      </c>
      <c r="I504" s="99"/>
      <c r="J504" s="4"/>
      <c r="K504" s="93"/>
      <c r="L504" s="22"/>
      <c r="M504" s="22"/>
      <c r="N504" s="22"/>
      <c r="O504" s="22"/>
      <c r="P504" s="29" t="str">
        <f t="shared" si="47"/>
        <v/>
      </c>
      <c r="Q504" s="152" t="str">
        <f t="shared" si="52"/>
        <v/>
      </c>
      <c r="R504" s="24"/>
      <c r="S504" s="149" t="str">
        <f>IF(L504="","",L504-SUM($H$9:H504))</f>
        <v/>
      </c>
      <c r="T504" s="86" t="str">
        <f>IF(H504="","",S504/SUM($H$9:H504))</f>
        <v/>
      </c>
      <c r="U504" s="24"/>
      <c r="V504" s="30" t="str">
        <f t="shared" si="48"/>
        <v/>
      </c>
      <c r="W504" s="29" t="str">
        <f>IF(P504="","",((P504-K504)*'1. Data Input'!$C$13)/12)</f>
        <v/>
      </c>
    </row>
    <row r="505" spans="1:23" s="20" customFormat="1">
      <c r="A505" s="25" t="str">
        <f t="shared" si="49"/>
        <v/>
      </c>
      <c r="B505" s="25" t="str">
        <f t="shared" si="50"/>
        <v/>
      </c>
      <c r="C505" s="25" t="str">
        <f>IF(D505="","",'1. Data Input'!$C$5+('3. Monthly Balance Sheet'!B505-'1. Data Input'!$C$4))</f>
        <v/>
      </c>
      <c r="D505" s="97"/>
      <c r="E505" s="93"/>
      <c r="F505" s="22"/>
      <c r="G505" s="29" t="str">
        <f t="shared" si="51"/>
        <v/>
      </c>
      <c r="H505" s="94" t="str">
        <f>IF(B505="","",IFERROR(SUMPRODUCT((MONTH('4. Trading Tracker'!$F$8:$F$703)=A505)*(YEAR('4. Trading Tracker'!$F$8:$F$703)=B505)*('4. Trading Tracker'!$L$8:$L$703)),0))</f>
        <v/>
      </c>
      <c r="I505" s="99"/>
      <c r="J505" s="4"/>
      <c r="K505" s="93"/>
      <c r="L505" s="22"/>
      <c r="M505" s="22"/>
      <c r="N505" s="22"/>
      <c r="O505" s="22"/>
      <c r="P505" s="29" t="str">
        <f t="shared" si="47"/>
        <v/>
      </c>
      <c r="Q505" s="152" t="str">
        <f t="shared" si="52"/>
        <v/>
      </c>
      <c r="R505" s="24"/>
      <c r="S505" s="149" t="str">
        <f>IF(L505="","",L505-SUM($H$9:H505))</f>
        <v/>
      </c>
      <c r="T505" s="86" t="str">
        <f>IF(H505="","",S505/SUM($H$9:H505))</f>
        <v/>
      </c>
      <c r="U505" s="24"/>
      <c r="V505" s="30" t="str">
        <f t="shared" si="48"/>
        <v/>
      </c>
      <c r="W505" s="29" t="str">
        <f>IF(P505="","",((P505-K505)*'1. Data Input'!$C$13)/12)</f>
        <v/>
      </c>
    </row>
    <row r="506" spans="1:23" s="20" customFormat="1">
      <c r="A506" s="25" t="str">
        <f t="shared" si="49"/>
        <v/>
      </c>
      <c r="B506" s="25" t="str">
        <f t="shared" si="50"/>
        <v/>
      </c>
      <c r="C506" s="25" t="str">
        <f>IF(D506="","",'1. Data Input'!$C$5+('3. Monthly Balance Sheet'!B506-'1. Data Input'!$C$4))</f>
        <v/>
      </c>
      <c r="D506" s="97"/>
      <c r="E506" s="93"/>
      <c r="F506" s="22"/>
      <c r="G506" s="29" t="str">
        <f t="shared" si="51"/>
        <v/>
      </c>
      <c r="H506" s="94" t="str">
        <f>IF(B506="","",IFERROR(SUMPRODUCT((MONTH('4. Trading Tracker'!$F$8:$F$703)=A506)*(YEAR('4. Trading Tracker'!$F$8:$F$703)=B506)*('4. Trading Tracker'!$L$8:$L$703)),0))</f>
        <v/>
      </c>
      <c r="I506" s="99"/>
      <c r="J506" s="4"/>
      <c r="K506" s="93"/>
      <c r="L506" s="22"/>
      <c r="M506" s="22"/>
      <c r="N506" s="22"/>
      <c r="O506" s="22"/>
      <c r="P506" s="29" t="str">
        <f t="shared" si="47"/>
        <v/>
      </c>
      <c r="Q506" s="152" t="str">
        <f t="shared" si="52"/>
        <v/>
      </c>
      <c r="R506" s="24"/>
      <c r="S506" s="149" t="str">
        <f>IF(L506="","",L506-SUM($H$9:H506))</f>
        <v/>
      </c>
      <c r="T506" s="86" t="str">
        <f>IF(H506="","",S506/SUM($H$9:H506))</f>
        <v/>
      </c>
      <c r="U506" s="24"/>
      <c r="V506" s="30" t="str">
        <f t="shared" si="48"/>
        <v/>
      </c>
      <c r="W506" s="29" t="str">
        <f>IF(P506="","",((P506-K506)*'1. Data Input'!$C$13)/12)</f>
        <v/>
      </c>
    </row>
    <row r="507" spans="1:23" s="20" customFormat="1">
      <c r="A507" s="25" t="str">
        <f t="shared" si="49"/>
        <v/>
      </c>
      <c r="B507" s="25" t="str">
        <f t="shared" si="50"/>
        <v/>
      </c>
      <c r="C507" s="25" t="str">
        <f>IF(D507="","",'1. Data Input'!$C$5+('3. Monthly Balance Sheet'!B507-'1. Data Input'!$C$4))</f>
        <v/>
      </c>
      <c r="D507" s="97"/>
      <c r="E507" s="93"/>
      <c r="F507" s="22"/>
      <c r="G507" s="29" t="str">
        <f t="shared" si="51"/>
        <v/>
      </c>
      <c r="H507" s="94" t="str">
        <f>IF(B507="","",IFERROR(SUMPRODUCT((MONTH('4. Trading Tracker'!$F$8:$F$703)=A507)*(YEAR('4. Trading Tracker'!$F$8:$F$703)=B507)*('4. Trading Tracker'!$L$8:$L$703)),0))</f>
        <v/>
      </c>
      <c r="I507" s="99"/>
      <c r="J507" s="4"/>
      <c r="K507" s="93"/>
      <c r="L507" s="22"/>
      <c r="M507" s="22"/>
      <c r="N507" s="22"/>
      <c r="O507" s="22"/>
      <c r="P507" s="29" t="str">
        <f t="shared" si="47"/>
        <v/>
      </c>
      <c r="Q507" s="152" t="str">
        <f t="shared" si="52"/>
        <v/>
      </c>
      <c r="R507" s="24"/>
      <c r="S507" s="149" t="str">
        <f>IF(L507="","",L507-SUM($H$9:H507))</f>
        <v/>
      </c>
      <c r="T507" s="86" t="str">
        <f>IF(H507="","",S507/SUM($H$9:H507))</f>
        <v/>
      </c>
      <c r="U507" s="24"/>
      <c r="V507" s="30" t="str">
        <f t="shared" si="48"/>
        <v/>
      </c>
      <c r="W507" s="29" t="str">
        <f>IF(P507="","",((P507-K507)*'1. Data Input'!$C$13)/12)</f>
        <v/>
      </c>
    </row>
    <row r="508" spans="1:23" s="20" customFormat="1">
      <c r="A508" s="25" t="str">
        <f t="shared" si="49"/>
        <v/>
      </c>
      <c r="B508" s="25" t="str">
        <f t="shared" si="50"/>
        <v/>
      </c>
      <c r="C508" s="25" t="str">
        <f>IF(D508="","",'1. Data Input'!$C$5+('3. Monthly Balance Sheet'!B508-'1. Data Input'!$C$4))</f>
        <v/>
      </c>
      <c r="D508" s="97"/>
      <c r="E508" s="93"/>
      <c r="F508" s="22"/>
      <c r="G508" s="29" t="str">
        <f t="shared" si="51"/>
        <v/>
      </c>
      <c r="H508" s="94" t="str">
        <f>IF(B508="","",IFERROR(SUMPRODUCT((MONTH('4. Trading Tracker'!$F$8:$F$703)=A508)*(YEAR('4. Trading Tracker'!$F$8:$F$703)=B508)*('4. Trading Tracker'!$L$8:$L$703)),0))</f>
        <v/>
      </c>
      <c r="I508" s="99"/>
      <c r="J508" s="4"/>
      <c r="K508" s="93"/>
      <c r="L508" s="22"/>
      <c r="M508" s="22"/>
      <c r="N508" s="22"/>
      <c r="O508" s="22"/>
      <c r="P508" s="29" t="str">
        <f t="shared" si="47"/>
        <v/>
      </c>
      <c r="Q508" s="152" t="str">
        <f t="shared" si="52"/>
        <v/>
      </c>
      <c r="R508" s="24"/>
      <c r="S508" s="149" t="str">
        <f>IF(L508="","",L508-SUM($H$9:H508))</f>
        <v/>
      </c>
      <c r="T508" s="86" t="str">
        <f>IF(H508="","",S508/SUM($H$9:H508))</f>
        <v/>
      </c>
      <c r="U508" s="24"/>
      <c r="V508" s="30" t="str">
        <f t="shared" si="48"/>
        <v/>
      </c>
      <c r="W508" s="29" t="str">
        <f>IF(P508="","",((P508-K508)*'1. Data Input'!$C$13)/12)</f>
        <v/>
      </c>
    </row>
    <row r="509" spans="1:23" s="20" customFormat="1">
      <c r="A509" s="25" t="str">
        <f t="shared" si="49"/>
        <v/>
      </c>
      <c r="B509" s="25" t="str">
        <f t="shared" si="50"/>
        <v/>
      </c>
      <c r="C509" s="25" t="str">
        <f>IF(D509="","",'1. Data Input'!$C$5+('3. Monthly Balance Sheet'!B509-'1. Data Input'!$C$4))</f>
        <v/>
      </c>
      <c r="D509" s="97"/>
      <c r="E509" s="93"/>
      <c r="F509" s="22"/>
      <c r="G509" s="29" t="str">
        <f t="shared" si="51"/>
        <v/>
      </c>
      <c r="H509" s="94" t="str">
        <f>IF(B509="","",IFERROR(SUMPRODUCT((MONTH('4. Trading Tracker'!$F$8:$F$703)=A509)*(YEAR('4. Trading Tracker'!$F$8:$F$703)=B509)*('4. Trading Tracker'!$L$8:$L$703)),0))</f>
        <v/>
      </c>
      <c r="I509" s="99"/>
      <c r="J509" s="4"/>
      <c r="K509" s="93"/>
      <c r="L509" s="22"/>
      <c r="M509" s="22"/>
      <c r="N509" s="22"/>
      <c r="O509" s="22"/>
      <c r="P509" s="29" t="str">
        <f t="shared" si="47"/>
        <v/>
      </c>
      <c r="Q509" s="152" t="str">
        <f t="shared" si="52"/>
        <v/>
      </c>
      <c r="R509" s="24"/>
      <c r="S509" s="149" t="str">
        <f>IF(L509="","",L509-SUM($H$9:H509))</f>
        <v/>
      </c>
      <c r="T509" s="86" t="str">
        <f>IF(H509="","",S509/SUM($H$9:H509))</f>
        <v/>
      </c>
      <c r="U509" s="24"/>
      <c r="V509" s="30" t="str">
        <f t="shared" si="48"/>
        <v/>
      </c>
      <c r="W509" s="29" t="str">
        <f>IF(P509="","",((P509-K509)*'1. Data Input'!$C$13)/12)</f>
        <v/>
      </c>
    </row>
    <row r="510" spans="1:23" s="20" customFormat="1">
      <c r="A510" s="25" t="str">
        <f t="shared" si="49"/>
        <v/>
      </c>
      <c r="B510" s="25" t="str">
        <f t="shared" si="50"/>
        <v/>
      </c>
      <c r="C510" s="25" t="str">
        <f>IF(D510="","",'1. Data Input'!$C$5+('3. Monthly Balance Sheet'!B510-'1. Data Input'!$C$4))</f>
        <v/>
      </c>
      <c r="D510" s="97"/>
      <c r="E510" s="93"/>
      <c r="F510" s="22"/>
      <c r="G510" s="29" t="str">
        <f t="shared" si="51"/>
        <v/>
      </c>
      <c r="H510" s="94" t="str">
        <f>IF(B510="","",IFERROR(SUMPRODUCT((MONTH('4. Trading Tracker'!$F$8:$F$703)=A510)*(YEAR('4. Trading Tracker'!$F$8:$F$703)=B510)*('4. Trading Tracker'!$L$8:$L$703)),0))</f>
        <v/>
      </c>
      <c r="I510" s="99"/>
      <c r="J510" s="4"/>
      <c r="K510" s="93"/>
      <c r="L510" s="22"/>
      <c r="M510" s="22"/>
      <c r="N510" s="22"/>
      <c r="O510" s="22"/>
      <c r="P510" s="29" t="str">
        <f t="shared" si="47"/>
        <v/>
      </c>
      <c r="Q510" s="152" t="str">
        <f t="shared" si="52"/>
        <v/>
      </c>
      <c r="R510" s="24"/>
      <c r="S510" s="149" t="str">
        <f>IF(L510="","",L510-SUM($H$9:H510))</f>
        <v/>
      </c>
      <c r="T510" s="86" t="str">
        <f>IF(H510="","",S510/SUM($H$9:H510))</f>
        <v/>
      </c>
      <c r="U510" s="24"/>
      <c r="V510" s="30" t="str">
        <f t="shared" si="48"/>
        <v/>
      </c>
      <c r="W510" s="29" t="str">
        <f>IF(P510="","",((P510-K510)*'1. Data Input'!$C$13)/12)</f>
        <v/>
      </c>
    </row>
    <row r="511" spans="1:23" s="20" customFormat="1">
      <c r="A511" s="25" t="str">
        <f t="shared" si="49"/>
        <v/>
      </c>
      <c r="B511" s="25" t="str">
        <f t="shared" si="50"/>
        <v/>
      </c>
      <c r="C511" s="25" t="str">
        <f>IF(D511="","",'1. Data Input'!$C$5+('3. Monthly Balance Sheet'!B511-'1. Data Input'!$C$4))</f>
        <v/>
      </c>
      <c r="D511" s="97"/>
      <c r="E511" s="93"/>
      <c r="F511" s="22"/>
      <c r="G511" s="29" t="str">
        <f t="shared" si="51"/>
        <v/>
      </c>
      <c r="H511" s="94" t="str">
        <f>IF(B511="","",IFERROR(SUMPRODUCT((MONTH('4. Trading Tracker'!$F$8:$F$703)=A511)*(YEAR('4. Trading Tracker'!$F$8:$F$703)=B511)*('4. Trading Tracker'!$L$8:$L$703)),0))</f>
        <v/>
      </c>
      <c r="I511" s="99"/>
      <c r="J511" s="4"/>
      <c r="K511" s="93"/>
      <c r="L511" s="22"/>
      <c r="M511" s="22"/>
      <c r="N511" s="22"/>
      <c r="O511" s="22"/>
      <c r="P511" s="29" t="str">
        <f t="shared" si="47"/>
        <v/>
      </c>
      <c r="Q511" s="152" t="str">
        <f t="shared" si="52"/>
        <v/>
      </c>
      <c r="R511" s="24"/>
      <c r="S511" s="149" t="str">
        <f>IF(L511="","",L511-SUM($H$9:H511))</f>
        <v/>
      </c>
      <c r="T511" s="86" t="str">
        <f>IF(H511="","",S511/SUM($H$9:H511))</f>
        <v/>
      </c>
      <c r="U511" s="24"/>
      <c r="V511" s="30" t="str">
        <f t="shared" si="48"/>
        <v/>
      </c>
      <c r="W511" s="29" t="str">
        <f>IF(P511="","",((P511-K511)*'1. Data Input'!$C$13)/12)</f>
        <v/>
      </c>
    </row>
    <row r="512" spans="1:23" s="20" customFormat="1">
      <c r="A512" s="25" t="str">
        <f t="shared" si="49"/>
        <v/>
      </c>
      <c r="B512" s="25" t="str">
        <f t="shared" si="50"/>
        <v/>
      </c>
      <c r="C512" s="25" t="str">
        <f>IF(D512="","",'1. Data Input'!$C$5+('3. Monthly Balance Sheet'!B512-'1. Data Input'!$C$4))</f>
        <v/>
      </c>
      <c r="D512" s="97"/>
      <c r="E512" s="93"/>
      <c r="F512" s="22"/>
      <c r="G512" s="29" t="str">
        <f t="shared" si="51"/>
        <v/>
      </c>
      <c r="H512" s="94" t="str">
        <f>IF(B512="","",IFERROR(SUMPRODUCT((MONTH('4. Trading Tracker'!$F$8:$F$703)=A512)*(YEAR('4. Trading Tracker'!$F$8:$F$703)=B512)*('4. Trading Tracker'!$L$8:$L$703)),0))</f>
        <v/>
      </c>
      <c r="I512" s="99"/>
      <c r="J512" s="4"/>
      <c r="K512" s="93"/>
      <c r="L512" s="22"/>
      <c r="M512" s="22"/>
      <c r="N512" s="22"/>
      <c r="O512" s="22"/>
      <c r="P512" s="29" t="str">
        <f t="shared" si="47"/>
        <v/>
      </c>
      <c r="Q512" s="152" t="str">
        <f t="shared" si="52"/>
        <v/>
      </c>
      <c r="R512" s="24"/>
      <c r="S512" s="149" t="str">
        <f>IF(L512="","",L512-SUM($H$9:H512))</f>
        <v/>
      </c>
      <c r="T512" s="86" t="str">
        <f>IF(H512="","",S512/SUM($H$9:H512))</f>
        <v/>
      </c>
      <c r="U512" s="24"/>
      <c r="V512" s="30" t="str">
        <f t="shared" si="48"/>
        <v/>
      </c>
      <c r="W512" s="29" t="str">
        <f>IF(P512="","",((P512-K512)*'1. Data Input'!$C$13)/12)</f>
        <v/>
      </c>
    </row>
    <row r="513" spans="1:23" s="20" customFormat="1">
      <c r="A513" s="25" t="str">
        <f t="shared" si="49"/>
        <v/>
      </c>
      <c r="B513" s="25" t="str">
        <f t="shared" si="50"/>
        <v/>
      </c>
      <c r="C513" s="25" t="str">
        <f>IF(D513="","",'1. Data Input'!$C$5+('3. Monthly Balance Sheet'!B513-'1. Data Input'!$C$4))</f>
        <v/>
      </c>
      <c r="D513" s="97"/>
      <c r="E513" s="93"/>
      <c r="F513" s="22"/>
      <c r="G513" s="29" t="str">
        <f t="shared" si="51"/>
        <v/>
      </c>
      <c r="H513" s="94" t="str">
        <f>IF(B513="","",IFERROR(SUMPRODUCT((MONTH('4. Trading Tracker'!$F$8:$F$703)=A513)*(YEAR('4. Trading Tracker'!$F$8:$F$703)=B513)*('4. Trading Tracker'!$L$8:$L$703)),0))</f>
        <v/>
      </c>
      <c r="I513" s="99"/>
      <c r="J513" s="4"/>
      <c r="K513" s="93"/>
      <c r="L513" s="22"/>
      <c r="M513" s="22"/>
      <c r="N513" s="22"/>
      <c r="O513" s="22"/>
      <c r="P513" s="29" t="str">
        <f t="shared" si="47"/>
        <v/>
      </c>
      <c r="Q513" s="152" t="str">
        <f t="shared" si="52"/>
        <v/>
      </c>
      <c r="R513" s="24"/>
      <c r="S513" s="149" t="str">
        <f>IF(L513="","",L513-SUM($H$9:H513))</f>
        <v/>
      </c>
      <c r="T513" s="86" t="str">
        <f>IF(H513="","",S513/SUM($H$9:H513))</f>
        <v/>
      </c>
      <c r="U513" s="24"/>
      <c r="V513" s="30" t="str">
        <f t="shared" si="48"/>
        <v/>
      </c>
      <c r="W513" s="29" t="str">
        <f>IF(P513="","",((P513-K513)*'1. Data Input'!$C$13)/12)</f>
        <v/>
      </c>
    </row>
    <row r="514" spans="1:23" s="20" customFormat="1">
      <c r="A514" s="25" t="str">
        <f t="shared" si="49"/>
        <v/>
      </c>
      <c r="B514" s="25" t="str">
        <f t="shared" si="50"/>
        <v/>
      </c>
      <c r="C514" s="25" t="str">
        <f>IF(D514="","",'1. Data Input'!$C$5+('3. Monthly Balance Sheet'!B514-'1. Data Input'!$C$4))</f>
        <v/>
      </c>
      <c r="D514" s="97"/>
      <c r="E514" s="93"/>
      <c r="F514" s="22"/>
      <c r="G514" s="29" t="str">
        <f t="shared" si="51"/>
        <v/>
      </c>
      <c r="H514" s="94" t="str">
        <f>IF(B514="","",IFERROR(SUMPRODUCT((MONTH('4. Trading Tracker'!$F$8:$F$703)=A514)*(YEAR('4. Trading Tracker'!$F$8:$F$703)=B514)*('4. Trading Tracker'!$L$8:$L$703)),0))</f>
        <v/>
      </c>
      <c r="I514" s="99"/>
      <c r="J514" s="4"/>
      <c r="K514" s="93"/>
      <c r="L514" s="22"/>
      <c r="M514" s="22"/>
      <c r="N514" s="22"/>
      <c r="O514" s="22"/>
      <c r="P514" s="29" t="str">
        <f t="shared" si="47"/>
        <v/>
      </c>
      <c r="Q514" s="152" t="str">
        <f t="shared" si="52"/>
        <v/>
      </c>
      <c r="R514" s="24"/>
      <c r="S514" s="149" t="str">
        <f>IF(L514="","",L514-SUM($H$9:H514))</f>
        <v/>
      </c>
      <c r="T514" s="86" t="str">
        <f>IF(H514="","",S514/SUM($H$9:H514))</f>
        <v/>
      </c>
      <c r="U514" s="24"/>
      <c r="V514" s="30" t="str">
        <f t="shared" si="48"/>
        <v/>
      </c>
      <c r="W514" s="29" t="str">
        <f>IF(P514="","",((P514-K514)*'1. Data Input'!$C$13)/12)</f>
        <v/>
      </c>
    </row>
    <row r="515" spans="1:23" s="20" customFormat="1">
      <c r="A515" s="25" t="str">
        <f t="shared" si="49"/>
        <v/>
      </c>
      <c r="B515" s="25" t="str">
        <f t="shared" si="50"/>
        <v/>
      </c>
      <c r="C515" s="25" t="str">
        <f>IF(D515="","",'1. Data Input'!$C$5+('3. Monthly Balance Sheet'!B515-'1. Data Input'!$C$4))</f>
        <v/>
      </c>
      <c r="D515" s="97"/>
      <c r="E515" s="93"/>
      <c r="F515" s="22"/>
      <c r="G515" s="29" t="str">
        <f t="shared" si="51"/>
        <v/>
      </c>
      <c r="H515" s="94" t="str">
        <f>IF(B515="","",IFERROR(SUMPRODUCT((MONTH('4. Trading Tracker'!$F$8:$F$703)=A515)*(YEAR('4. Trading Tracker'!$F$8:$F$703)=B515)*('4. Trading Tracker'!$L$8:$L$703)),0))</f>
        <v/>
      </c>
      <c r="I515" s="99"/>
      <c r="J515" s="4"/>
      <c r="K515" s="93"/>
      <c r="L515" s="22"/>
      <c r="M515" s="22"/>
      <c r="N515" s="22"/>
      <c r="O515" s="22"/>
      <c r="P515" s="29" t="str">
        <f t="shared" si="47"/>
        <v/>
      </c>
      <c r="Q515" s="152" t="str">
        <f t="shared" si="52"/>
        <v/>
      </c>
      <c r="R515" s="24"/>
      <c r="S515" s="149" t="str">
        <f>IF(L515="","",L515-SUM($H$9:H515))</f>
        <v/>
      </c>
      <c r="T515" s="86" t="str">
        <f>IF(H515="","",S515/SUM($H$9:H515))</f>
        <v/>
      </c>
      <c r="U515" s="24"/>
      <c r="V515" s="30" t="str">
        <f t="shared" si="48"/>
        <v/>
      </c>
      <c r="W515" s="29" t="str">
        <f>IF(P515="","",((P515-K515)*'1. Data Input'!$C$13)/12)</f>
        <v/>
      </c>
    </row>
    <row r="516" spans="1:23" s="20" customFormat="1">
      <c r="A516" s="25" t="str">
        <f t="shared" si="49"/>
        <v/>
      </c>
      <c r="B516" s="25" t="str">
        <f t="shared" si="50"/>
        <v/>
      </c>
      <c r="C516" s="25" t="str">
        <f>IF(D516="","",'1. Data Input'!$C$5+('3. Monthly Balance Sheet'!B516-'1. Data Input'!$C$4))</f>
        <v/>
      </c>
      <c r="D516" s="97"/>
      <c r="E516" s="93"/>
      <c r="F516" s="22"/>
      <c r="G516" s="29" t="str">
        <f t="shared" si="51"/>
        <v/>
      </c>
      <c r="H516" s="94" t="str">
        <f>IF(B516="","",IFERROR(SUMPRODUCT((MONTH('4. Trading Tracker'!$F$8:$F$703)=A516)*(YEAR('4. Trading Tracker'!$F$8:$F$703)=B516)*('4. Trading Tracker'!$L$8:$L$703)),0))</f>
        <v/>
      </c>
      <c r="I516" s="99"/>
      <c r="J516" s="4"/>
      <c r="K516" s="93"/>
      <c r="L516" s="22"/>
      <c r="M516" s="22"/>
      <c r="N516" s="22"/>
      <c r="O516" s="22"/>
      <c r="P516" s="29" t="str">
        <f t="shared" si="47"/>
        <v/>
      </c>
      <c r="Q516" s="152" t="str">
        <f t="shared" si="52"/>
        <v/>
      </c>
      <c r="R516" s="24"/>
      <c r="S516" s="149" t="str">
        <f>IF(L516="","",L516-SUM($H$9:H516))</f>
        <v/>
      </c>
      <c r="T516" s="86" t="str">
        <f>IF(H516="","",S516/SUM($H$9:H516))</f>
        <v/>
      </c>
      <c r="U516" s="24"/>
      <c r="V516" s="30" t="str">
        <f t="shared" si="48"/>
        <v/>
      </c>
      <c r="W516" s="29" t="str">
        <f>IF(P516="","",((P516-K516)*'1. Data Input'!$C$13)/12)</f>
        <v/>
      </c>
    </row>
    <row r="517" spans="1:23" s="20" customFormat="1">
      <c r="A517" s="25" t="str">
        <f t="shared" si="49"/>
        <v/>
      </c>
      <c r="B517" s="25" t="str">
        <f t="shared" si="50"/>
        <v/>
      </c>
      <c r="C517" s="25" t="str">
        <f>IF(D517="","",'1. Data Input'!$C$5+('3. Monthly Balance Sheet'!B517-'1. Data Input'!$C$4))</f>
        <v/>
      </c>
      <c r="D517" s="97"/>
      <c r="E517" s="93"/>
      <c r="F517" s="22"/>
      <c r="G517" s="29" t="str">
        <f t="shared" si="51"/>
        <v/>
      </c>
      <c r="H517" s="94" t="str">
        <f>IF(B517="","",IFERROR(SUMPRODUCT((MONTH('4. Trading Tracker'!$F$8:$F$703)=A517)*(YEAR('4. Trading Tracker'!$F$8:$F$703)=B517)*('4. Trading Tracker'!$L$8:$L$703)),0))</f>
        <v/>
      </c>
      <c r="I517" s="99"/>
      <c r="J517" s="4"/>
      <c r="K517" s="93"/>
      <c r="L517" s="22"/>
      <c r="M517" s="22"/>
      <c r="N517" s="22"/>
      <c r="O517" s="22"/>
      <c r="P517" s="29" t="str">
        <f t="shared" si="47"/>
        <v/>
      </c>
      <c r="Q517" s="152" t="str">
        <f t="shared" si="52"/>
        <v/>
      </c>
      <c r="R517" s="24"/>
      <c r="S517" s="149" t="str">
        <f>IF(L517="","",L517-SUM($H$9:H517))</f>
        <v/>
      </c>
      <c r="T517" s="86" t="str">
        <f>IF(H517="","",S517/SUM($H$9:H517))</f>
        <v/>
      </c>
      <c r="U517" s="24"/>
      <c r="V517" s="30" t="str">
        <f t="shared" si="48"/>
        <v/>
      </c>
      <c r="W517" s="29" t="str">
        <f>IF(P517="","",((P517-K517)*'1. Data Input'!$C$13)/12)</f>
        <v/>
      </c>
    </row>
    <row r="518" spans="1:23" s="20" customFormat="1">
      <c r="A518" s="25" t="str">
        <f t="shared" si="49"/>
        <v/>
      </c>
      <c r="B518" s="25" t="str">
        <f t="shared" si="50"/>
        <v/>
      </c>
      <c r="C518" s="25" t="str">
        <f>IF(D518="","",'1. Data Input'!$C$5+('3. Monthly Balance Sheet'!B518-'1. Data Input'!$C$4))</f>
        <v/>
      </c>
      <c r="D518" s="97"/>
      <c r="E518" s="93"/>
      <c r="F518" s="22"/>
      <c r="G518" s="29" t="str">
        <f t="shared" si="51"/>
        <v/>
      </c>
      <c r="H518" s="94" t="str">
        <f>IF(B518="","",IFERROR(SUMPRODUCT((MONTH('4. Trading Tracker'!$F$8:$F$703)=A518)*(YEAR('4. Trading Tracker'!$F$8:$F$703)=B518)*('4. Trading Tracker'!$L$8:$L$703)),0))</f>
        <v/>
      </c>
      <c r="I518" s="99"/>
      <c r="J518" s="4"/>
      <c r="K518" s="93"/>
      <c r="L518" s="22"/>
      <c r="M518" s="22"/>
      <c r="N518" s="22"/>
      <c r="O518" s="22"/>
      <c r="P518" s="29" t="str">
        <f t="shared" si="47"/>
        <v/>
      </c>
      <c r="Q518" s="152" t="str">
        <f t="shared" si="52"/>
        <v/>
      </c>
      <c r="R518" s="24"/>
      <c r="S518" s="149" t="str">
        <f>IF(L518="","",L518-SUM($H$9:H518))</f>
        <v/>
      </c>
      <c r="T518" s="86" t="str">
        <f>IF(H518="","",S518/SUM($H$9:H518))</f>
        <v/>
      </c>
      <c r="U518" s="24"/>
      <c r="V518" s="30" t="str">
        <f t="shared" si="48"/>
        <v/>
      </c>
      <c r="W518" s="29" t="str">
        <f>IF(P518="","",((P518-K518)*'1. Data Input'!$C$13)/12)</f>
        <v/>
      </c>
    </row>
    <row r="519" spans="1:23" s="20" customFormat="1">
      <c r="A519" s="25" t="str">
        <f t="shared" si="49"/>
        <v/>
      </c>
      <c r="B519" s="25" t="str">
        <f t="shared" si="50"/>
        <v/>
      </c>
      <c r="C519" s="25" t="str">
        <f>IF(D519="","",'1. Data Input'!$C$5+('3. Monthly Balance Sheet'!B519-'1. Data Input'!$C$4))</f>
        <v/>
      </c>
      <c r="D519" s="97"/>
      <c r="E519" s="93"/>
      <c r="F519" s="22"/>
      <c r="G519" s="29" t="str">
        <f t="shared" si="51"/>
        <v/>
      </c>
      <c r="H519" s="94" t="str">
        <f>IF(B519="","",IFERROR(SUMPRODUCT((MONTH('4. Trading Tracker'!$F$8:$F$703)=A519)*(YEAR('4. Trading Tracker'!$F$8:$F$703)=B519)*('4. Trading Tracker'!$L$8:$L$703)),0))</f>
        <v/>
      </c>
      <c r="I519" s="99"/>
      <c r="J519" s="4"/>
      <c r="K519" s="93"/>
      <c r="L519" s="22"/>
      <c r="M519" s="22"/>
      <c r="N519" s="22"/>
      <c r="O519" s="22"/>
      <c r="P519" s="29" t="str">
        <f t="shared" si="47"/>
        <v/>
      </c>
      <c r="Q519" s="152" t="str">
        <f t="shared" si="52"/>
        <v/>
      </c>
      <c r="R519" s="24"/>
      <c r="S519" s="149" t="str">
        <f>IF(L519="","",L519-SUM($H$9:H519))</f>
        <v/>
      </c>
      <c r="T519" s="86" t="str">
        <f>IF(H519="","",S519/SUM($H$9:H519))</f>
        <v/>
      </c>
      <c r="U519" s="24"/>
      <c r="V519" s="30" t="str">
        <f t="shared" si="48"/>
        <v/>
      </c>
      <c r="W519" s="29" t="str">
        <f>IF(P519="","",((P519-K519)*'1. Data Input'!$C$13)/12)</f>
        <v/>
      </c>
    </row>
    <row r="520" spans="1:23" s="20" customFormat="1">
      <c r="A520" s="25" t="str">
        <f t="shared" si="49"/>
        <v/>
      </c>
      <c r="B520" s="25" t="str">
        <f t="shared" si="50"/>
        <v/>
      </c>
      <c r="C520" s="25" t="str">
        <f>IF(D520="","",'1. Data Input'!$C$5+('3. Monthly Balance Sheet'!B520-'1. Data Input'!$C$4))</f>
        <v/>
      </c>
      <c r="D520" s="97"/>
      <c r="E520" s="93"/>
      <c r="F520" s="22"/>
      <c r="G520" s="29" t="str">
        <f t="shared" si="51"/>
        <v/>
      </c>
      <c r="H520" s="94" t="str">
        <f>IF(B520="","",IFERROR(SUMPRODUCT((MONTH('4. Trading Tracker'!$F$8:$F$703)=A520)*(YEAR('4. Trading Tracker'!$F$8:$F$703)=B520)*('4. Trading Tracker'!$L$8:$L$703)),0))</f>
        <v/>
      </c>
      <c r="I520" s="99"/>
      <c r="J520" s="4"/>
      <c r="K520" s="93"/>
      <c r="L520" s="22"/>
      <c r="M520" s="22"/>
      <c r="N520" s="22"/>
      <c r="O520" s="22"/>
      <c r="P520" s="29" t="str">
        <f t="shared" si="47"/>
        <v/>
      </c>
      <c r="Q520" s="152" t="str">
        <f t="shared" si="52"/>
        <v/>
      </c>
      <c r="R520" s="24"/>
      <c r="S520" s="149" t="str">
        <f>IF(L520="","",L520-SUM($H$9:H520))</f>
        <v/>
      </c>
      <c r="T520" s="86" t="str">
        <f>IF(H520="","",S520/SUM($H$9:H520))</f>
        <v/>
      </c>
      <c r="U520" s="24"/>
      <c r="V520" s="30" t="str">
        <f t="shared" si="48"/>
        <v/>
      </c>
      <c r="W520" s="29" t="str">
        <f>IF(P520="","",((P520-K520)*'1. Data Input'!$C$13)/12)</f>
        <v/>
      </c>
    </row>
    <row r="521" spans="1:23" s="20" customFormat="1">
      <c r="A521" s="25" t="str">
        <f t="shared" si="49"/>
        <v/>
      </c>
      <c r="B521" s="25" t="str">
        <f t="shared" si="50"/>
        <v/>
      </c>
      <c r="C521" s="25" t="str">
        <f>IF(D521="","",'1. Data Input'!$C$5+('3. Monthly Balance Sheet'!B521-'1. Data Input'!$C$4))</f>
        <v/>
      </c>
      <c r="D521" s="97"/>
      <c r="E521" s="93"/>
      <c r="F521" s="22"/>
      <c r="G521" s="29" t="str">
        <f t="shared" si="51"/>
        <v/>
      </c>
      <c r="H521" s="94" t="str">
        <f>IF(B521="","",IFERROR(SUMPRODUCT((MONTH('4. Trading Tracker'!$F$8:$F$703)=A521)*(YEAR('4. Trading Tracker'!$F$8:$F$703)=B521)*('4. Trading Tracker'!$L$8:$L$703)),0))</f>
        <v/>
      </c>
      <c r="I521" s="99"/>
      <c r="J521" s="4"/>
      <c r="K521" s="93"/>
      <c r="L521" s="22"/>
      <c r="M521" s="22"/>
      <c r="N521" s="22"/>
      <c r="O521" s="22"/>
      <c r="P521" s="29" t="str">
        <f t="shared" ref="P521:P584" si="53">IF(D521="","",SUM(K521:O521))</f>
        <v/>
      </c>
      <c r="Q521" s="152" t="str">
        <f t="shared" si="52"/>
        <v/>
      </c>
      <c r="R521" s="24"/>
      <c r="S521" s="149" t="str">
        <f>IF(L521="","",L521-SUM($H$9:H521))</f>
        <v/>
      </c>
      <c r="T521" s="86" t="str">
        <f>IF(H521="","",S521/SUM($H$9:H521))</f>
        <v/>
      </c>
      <c r="U521" s="24"/>
      <c r="V521" s="30" t="str">
        <f t="shared" ref="V521:V584" si="54">IFERROR((G521)/E521,"")</f>
        <v/>
      </c>
      <c r="W521" s="29" t="str">
        <f>IF(P521="","",((P521-K521)*'1. Data Input'!$C$13)/12)</f>
        <v/>
      </c>
    </row>
    <row r="522" spans="1:23" s="20" customFormat="1">
      <c r="A522" s="25" t="str">
        <f t="shared" ref="A522:A585" si="55">IF(D522="","",MONTH(D522))</f>
        <v/>
      </c>
      <c r="B522" s="25" t="str">
        <f t="shared" ref="B522:B585" si="56">IF(YEAR(D522)=1900,"",YEAR(D522))</f>
        <v/>
      </c>
      <c r="C522" s="25" t="str">
        <f>IF(D522="","",'1. Data Input'!$C$5+('3. Monthly Balance Sheet'!B522-'1. Data Input'!$C$4))</f>
        <v/>
      </c>
      <c r="D522" s="97"/>
      <c r="E522" s="93"/>
      <c r="F522" s="22"/>
      <c r="G522" s="29" t="str">
        <f t="shared" ref="G522:G585" si="57">IF(E522="","",E522-F522)</f>
        <v/>
      </c>
      <c r="H522" s="94" t="str">
        <f>IF(B522="","",IFERROR(SUMPRODUCT((MONTH('4. Trading Tracker'!$F$8:$F$703)=A522)*(YEAR('4. Trading Tracker'!$F$8:$F$703)=B522)*('4. Trading Tracker'!$L$8:$L$703)),0))</f>
        <v/>
      </c>
      <c r="I522" s="99"/>
      <c r="J522" s="4"/>
      <c r="K522" s="93"/>
      <c r="L522" s="22"/>
      <c r="M522" s="22"/>
      <c r="N522" s="22"/>
      <c r="O522" s="22"/>
      <c r="P522" s="29" t="str">
        <f t="shared" si="53"/>
        <v/>
      </c>
      <c r="Q522" s="152" t="str">
        <f t="shared" ref="Q522:Q585" si="58">IF(P522=0,"",IFERROR(((P522/P521)-1),""))</f>
        <v/>
      </c>
      <c r="R522" s="24"/>
      <c r="S522" s="149" t="str">
        <f>IF(L522="","",L522-SUM($H$9:H522))</f>
        <v/>
      </c>
      <c r="T522" s="86" t="str">
        <f>IF(H522="","",S522/SUM($H$9:H522))</f>
        <v/>
      </c>
      <c r="U522" s="24"/>
      <c r="V522" s="30" t="str">
        <f t="shared" si="54"/>
        <v/>
      </c>
      <c r="W522" s="29" t="str">
        <f>IF(P522="","",((P522-K522)*'1. Data Input'!$C$13)/12)</f>
        <v/>
      </c>
    </row>
    <row r="523" spans="1:23" s="20" customFormat="1">
      <c r="A523" s="25" t="str">
        <f t="shared" si="55"/>
        <v/>
      </c>
      <c r="B523" s="25" t="str">
        <f t="shared" si="56"/>
        <v/>
      </c>
      <c r="C523" s="25" t="str">
        <f>IF(D523="","",'1. Data Input'!$C$5+('3. Monthly Balance Sheet'!B523-'1. Data Input'!$C$4))</f>
        <v/>
      </c>
      <c r="D523" s="97"/>
      <c r="E523" s="93"/>
      <c r="F523" s="22"/>
      <c r="G523" s="29" t="str">
        <f t="shared" si="57"/>
        <v/>
      </c>
      <c r="H523" s="94" t="str">
        <f>IF(B523="","",IFERROR(SUMPRODUCT((MONTH('4. Trading Tracker'!$F$8:$F$703)=A523)*(YEAR('4. Trading Tracker'!$F$8:$F$703)=B523)*('4. Trading Tracker'!$L$8:$L$703)),0))</f>
        <v/>
      </c>
      <c r="I523" s="99"/>
      <c r="J523" s="4"/>
      <c r="K523" s="93"/>
      <c r="L523" s="22"/>
      <c r="M523" s="22"/>
      <c r="N523" s="22"/>
      <c r="O523" s="22"/>
      <c r="P523" s="29" t="str">
        <f t="shared" si="53"/>
        <v/>
      </c>
      <c r="Q523" s="152" t="str">
        <f t="shared" si="58"/>
        <v/>
      </c>
      <c r="R523" s="24"/>
      <c r="S523" s="149" t="str">
        <f>IF(L523="","",L523-SUM($H$9:H523))</f>
        <v/>
      </c>
      <c r="T523" s="86" t="str">
        <f>IF(H523="","",S523/SUM($H$9:H523))</f>
        <v/>
      </c>
      <c r="U523" s="24"/>
      <c r="V523" s="30" t="str">
        <f t="shared" si="54"/>
        <v/>
      </c>
      <c r="W523" s="29" t="str">
        <f>IF(P523="","",((P523-K523)*'1. Data Input'!$C$13)/12)</f>
        <v/>
      </c>
    </row>
    <row r="524" spans="1:23" s="20" customFormat="1">
      <c r="A524" s="25" t="str">
        <f t="shared" si="55"/>
        <v/>
      </c>
      <c r="B524" s="25" t="str">
        <f t="shared" si="56"/>
        <v/>
      </c>
      <c r="C524" s="25" t="str">
        <f>IF(D524="","",'1. Data Input'!$C$5+('3. Monthly Balance Sheet'!B524-'1. Data Input'!$C$4))</f>
        <v/>
      </c>
      <c r="D524" s="97"/>
      <c r="E524" s="93"/>
      <c r="F524" s="22"/>
      <c r="G524" s="29" t="str">
        <f t="shared" si="57"/>
        <v/>
      </c>
      <c r="H524" s="94" t="str">
        <f>IF(B524="","",IFERROR(SUMPRODUCT((MONTH('4. Trading Tracker'!$F$8:$F$703)=A524)*(YEAR('4. Trading Tracker'!$F$8:$F$703)=B524)*('4. Trading Tracker'!$L$8:$L$703)),0))</f>
        <v/>
      </c>
      <c r="I524" s="99"/>
      <c r="J524" s="4"/>
      <c r="K524" s="93"/>
      <c r="L524" s="22"/>
      <c r="M524" s="22"/>
      <c r="N524" s="22"/>
      <c r="O524" s="22"/>
      <c r="P524" s="29" t="str">
        <f t="shared" si="53"/>
        <v/>
      </c>
      <c r="Q524" s="152" t="str">
        <f t="shared" si="58"/>
        <v/>
      </c>
      <c r="R524" s="24"/>
      <c r="S524" s="149" t="str">
        <f>IF(L524="","",L524-SUM($H$9:H524))</f>
        <v/>
      </c>
      <c r="T524" s="86" t="str">
        <f>IF(H524="","",S524/SUM($H$9:H524))</f>
        <v/>
      </c>
      <c r="U524" s="24"/>
      <c r="V524" s="30" t="str">
        <f t="shared" si="54"/>
        <v/>
      </c>
      <c r="W524" s="29" t="str">
        <f>IF(P524="","",((P524-K524)*'1. Data Input'!$C$13)/12)</f>
        <v/>
      </c>
    </row>
    <row r="525" spans="1:23" s="20" customFormat="1">
      <c r="A525" s="25" t="str">
        <f t="shared" si="55"/>
        <v/>
      </c>
      <c r="B525" s="25" t="str">
        <f t="shared" si="56"/>
        <v/>
      </c>
      <c r="C525" s="25" t="str">
        <f>IF(D525="","",'1. Data Input'!$C$5+('3. Monthly Balance Sheet'!B525-'1. Data Input'!$C$4))</f>
        <v/>
      </c>
      <c r="D525" s="97"/>
      <c r="E525" s="93"/>
      <c r="F525" s="22"/>
      <c r="G525" s="29" t="str">
        <f t="shared" si="57"/>
        <v/>
      </c>
      <c r="H525" s="94" t="str">
        <f>IF(B525="","",IFERROR(SUMPRODUCT((MONTH('4. Trading Tracker'!$F$8:$F$703)=A525)*(YEAR('4. Trading Tracker'!$F$8:$F$703)=B525)*('4. Trading Tracker'!$L$8:$L$703)),0))</f>
        <v/>
      </c>
      <c r="I525" s="99"/>
      <c r="J525" s="4"/>
      <c r="K525" s="93"/>
      <c r="L525" s="22"/>
      <c r="M525" s="22"/>
      <c r="N525" s="22"/>
      <c r="O525" s="22"/>
      <c r="P525" s="29" t="str">
        <f t="shared" si="53"/>
        <v/>
      </c>
      <c r="Q525" s="152" t="str">
        <f t="shared" si="58"/>
        <v/>
      </c>
      <c r="R525" s="24"/>
      <c r="S525" s="149" t="str">
        <f>IF(L525="","",L525-SUM($H$9:H525))</f>
        <v/>
      </c>
      <c r="T525" s="86" t="str">
        <f>IF(H525="","",S525/SUM($H$9:H525))</f>
        <v/>
      </c>
      <c r="U525" s="24"/>
      <c r="V525" s="30" t="str">
        <f t="shared" si="54"/>
        <v/>
      </c>
      <c r="W525" s="29" t="str">
        <f>IF(P525="","",((P525-K525)*'1. Data Input'!$C$13)/12)</f>
        <v/>
      </c>
    </row>
    <row r="526" spans="1:23" s="20" customFormat="1">
      <c r="A526" s="25" t="str">
        <f t="shared" si="55"/>
        <v/>
      </c>
      <c r="B526" s="25" t="str">
        <f t="shared" si="56"/>
        <v/>
      </c>
      <c r="C526" s="25" t="str">
        <f>IF(D526="","",'1. Data Input'!$C$5+('3. Monthly Balance Sheet'!B526-'1. Data Input'!$C$4))</f>
        <v/>
      </c>
      <c r="D526" s="97"/>
      <c r="E526" s="93"/>
      <c r="F526" s="22"/>
      <c r="G526" s="29" t="str">
        <f t="shared" si="57"/>
        <v/>
      </c>
      <c r="H526" s="94" t="str">
        <f>IF(B526="","",IFERROR(SUMPRODUCT((MONTH('4. Trading Tracker'!$F$8:$F$703)=A526)*(YEAR('4. Trading Tracker'!$F$8:$F$703)=B526)*('4. Trading Tracker'!$L$8:$L$703)),0))</f>
        <v/>
      </c>
      <c r="I526" s="99"/>
      <c r="J526" s="4"/>
      <c r="K526" s="93"/>
      <c r="L526" s="22"/>
      <c r="M526" s="22"/>
      <c r="N526" s="22"/>
      <c r="O526" s="22"/>
      <c r="P526" s="29" t="str">
        <f t="shared" si="53"/>
        <v/>
      </c>
      <c r="Q526" s="152" t="str">
        <f t="shared" si="58"/>
        <v/>
      </c>
      <c r="R526" s="24"/>
      <c r="S526" s="149" t="str">
        <f>IF(L526="","",L526-SUM($H$9:H526))</f>
        <v/>
      </c>
      <c r="T526" s="86" t="str">
        <f>IF(H526="","",S526/SUM($H$9:H526))</f>
        <v/>
      </c>
      <c r="U526" s="24"/>
      <c r="V526" s="30" t="str">
        <f t="shared" si="54"/>
        <v/>
      </c>
      <c r="W526" s="29" t="str">
        <f>IF(P526="","",((P526-K526)*'1. Data Input'!$C$13)/12)</f>
        <v/>
      </c>
    </row>
    <row r="527" spans="1:23" s="20" customFormat="1">
      <c r="A527" s="25" t="str">
        <f t="shared" si="55"/>
        <v/>
      </c>
      <c r="B527" s="25" t="str">
        <f t="shared" si="56"/>
        <v/>
      </c>
      <c r="C527" s="25" t="str">
        <f>IF(D527="","",'1. Data Input'!$C$5+('3. Monthly Balance Sheet'!B527-'1. Data Input'!$C$4))</f>
        <v/>
      </c>
      <c r="D527" s="97"/>
      <c r="E527" s="93"/>
      <c r="F527" s="22"/>
      <c r="G527" s="29" t="str">
        <f t="shared" si="57"/>
        <v/>
      </c>
      <c r="H527" s="94" t="str">
        <f>IF(B527="","",IFERROR(SUMPRODUCT((MONTH('4. Trading Tracker'!$F$8:$F$703)=A527)*(YEAR('4. Trading Tracker'!$F$8:$F$703)=B527)*('4. Trading Tracker'!$L$8:$L$703)),0))</f>
        <v/>
      </c>
      <c r="I527" s="99"/>
      <c r="J527" s="4"/>
      <c r="K527" s="93"/>
      <c r="L527" s="22"/>
      <c r="M527" s="22"/>
      <c r="N527" s="22"/>
      <c r="O527" s="22"/>
      <c r="P527" s="29" t="str">
        <f t="shared" si="53"/>
        <v/>
      </c>
      <c r="Q527" s="152" t="str">
        <f t="shared" si="58"/>
        <v/>
      </c>
      <c r="R527" s="24"/>
      <c r="S527" s="149" t="str">
        <f>IF(L527="","",L527-SUM($H$9:H527))</f>
        <v/>
      </c>
      <c r="T527" s="86" t="str">
        <f>IF(H527="","",S527/SUM($H$9:H527))</f>
        <v/>
      </c>
      <c r="U527" s="24"/>
      <c r="V527" s="30" t="str">
        <f t="shared" si="54"/>
        <v/>
      </c>
      <c r="W527" s="29" t="str">
        <f>IF(P527="","",((P527-K527)*'1. Data Input'!$C$13)/12)</f>
        <v/>
      </c>
    </row>
    <row r="528" spans="1:23" s="20" customFormat="1">
      <c r="A528" s="25" t="str">
        <f t="shared" si="55"/>
        <v/>
      </c>
      <c r="B528" s="25" t="str">
        <f t="shared" si="56"/>
        <v/>
      </c>
      <c r="C528" s="25" t="str">
        <f>IF(D528="","",'1. Data Input'!$C$5+('3. Monthly Balance Sheet'!B528-'1. Data Input'!$C$4))</f>
        <v/>
      </c>
      <c r="D528" s="97"/>
      <c r="E528" s="93"/>
      <c r="F528" s="22"/>
      <c r="G528" s="29" t="str">
        <f t="shared" si="57"/>
        <v/>
      </c>
      <c r="H528" s="94" t="str">
        <f>IF(B528="","",IFERROR(SUMPRODUCT((MONTH('4. Trading Tracker'!$F$8:$F$703)=A528)*(YEAR('4. Trading Tracker'!$F$8:$F$703)=B528)*('4. Trading Tracker'!$L$8:$L$703)),0))</f>
        <v/>
      </c>
      <c r="I528" s="99"/>
      <c r="J528" s="4"/>
      <c r="K528" s="93"/>
      <c r="L528" s="22"/>
      <c r="M528" s="22"/>
      <c r="N528" s="22"/>
      <c r="O528" s="22"/>
      <c r="P528" s="29" t="str">
        <f t="shared" si="53"/>
        <v/>
      </c>
      <c r="Q528" s="152" t="str">
        <f t="shared" si="58"/>
        <v/>
      </c>
      <c r="R528" s="24"/>
      <c r="S528" s="149" t="str">
        <f>IF(L528="","",L528-SUM($H$9:H528))</f>
        <v/>
      </c>
      <c r="T528" s="86" t="str">
        <f>IF(H528="","",S528/SUM($H$9:H528))</f>
        <v/>
      </c>
      <c r="U528" s="24"/>
      <c r="V528" s="30" t="str">
        <f t="shared" si="54"/>
        <v/>
      </c>
      <c r="W528" s="29" t="str">
        <f>IF(P528="","",((P528-K528)*'1. Data Input'!$C$13)/12)</f>
        <v/>
      </c>
    </row>
    <row r="529" spans="1:23" s="20" customFormat="1">
      <c r="A529" s="25" t="str">
        <f t="shared" si="55"/>
        <v/>
      </c>
      <c r="B529" s="25" t="str">
        <f t="shared" si="56"/>
        <v/>
      </c>
      <c r="C529" s="25" t="str">
        <f>IF(D529="","",'1. Data Input'!$C$5+('3. Monthly Balance Sheet'!B529-'1. Data Input'!$C$4))</f>
        <v/>
      </c>
      <c r="D529" s="97"/>
      <c r="E529" s="93"/>
      <c r="F529" s="22"/>
      <c r="G529" s="29" t="str">
        <f t="shared" si="57"/>
        <v/>
      </c>
      <c r="H529" s="94" t="str">
        <f>IF(B529="","",IFERROR(SUMPRODUCT((MONTH('4. Trading Tracker'!$F$8:$F$703)=A529)*(YEAR('4. Trading Tracker'!$F$8:$F$703)=B529)*('4. Trading Tracker'!$L$8:$L$703)),0))</f>
        <v/>
      </c>
      <c r="I529" s="99"/>
      <c r="J529" s="4"/>
      <c r="K529" s="93"/>
      <c r="L529" s="22"/>
      <c r="M529" s="22"/>
      <c r="N529" s="22"/>
      <c r="O529" s="22"/>
      <c r="P529" s="29" t="str">
        <f t="shared" si="53"/>
        <v/>
      </c>
      <c r="Q529" s="152" t="str">
        <f t="shared" si="58"/>
        <v/>
      </c>
      <c r="R529" s="24"/>
      <c r="S529" s="149" t="str">
        <f>IF(L529="","",L529-SUM($H$9:H529))</f>
        <v/>
      </c>
      <c r="T529" s="86" t="str">
        <f>IF(H529="","",S529/SUM($H$9:H529))</f>
        <v/>
      </c>
      <c r="U529" s="24"/>
      <c r="V529" s="30" t="str">
        <f t="shared" si="54"/>
        <v/>
      </c>
      <c r="W529" s="29" t="str">
        <f>IF(P529="","",((P529-K529)*'1. Data Input'!$C$13)/12)</f>
        <v/>
      </c>
    </row>
    <row r="530" spans="1:23" s="20" customFormat="1">
      <c r="A530" s="25" t="str">
        <f t="shared" si="55"/>
        <v/>
      </c>
      <c r="B530" s="25" t="str">
        <f t="shared" si="56"/>
        <v/>
      </c>
      <c r="C530" s="25" t="str">
        <f>IF(D530="","",'1. Data Input'!$C$5+('3. Monthly Balance Sheet'!B530-'1. Data Input'!$C$4))</f>
        <v/>
      </c>
      <c r="D530" s="97"/>
      <c r="E530" s="93"/>
      <c r="F530" s="22"/>
      <c r="G530" s="29" t="str">
        <f t="shared" si="57"/>
        <v/>
      </c>
      <c r="H530" s="94" t="str">
        <f>IF(B530="","",IFERROR(SUMPRODUCT((MONTH('4. Trading Tracker'!$F$8:$F$703)=A530)*(YEAR('4. Trading Tracker'!$F$8:$F$703)=B530)*('4. Trading Tracker'!$L$8:$L$703)),0))</f>
        <v/>
      </c>
      <c r="I530" s="99"/>
      <c r="J530" s="4"/>
      <c r="K530" s="93"/>
      <c r="L530" s="22"/>
      <c r="M530" s="22"/>
      <c r="N530" s="22"/>
      <c r="O530" s="22"/>
      <c r="P530" s="29" t="str">
        <f t="shared" si="53"/>
        <v/>
      </c>
      <c r="Q530" s="152" t="str">
        <f t="shared" si="58"/>
        <v/>
      </c>
      <c r="R530" s="24"/>
      <c r="S530" s="149" t="str">
        <f>IF(L530="","",L530-SUM($H$9:H530))</f>
        <v/>
      </c>
      <c r="T530" s="86" t="str">
        <f>IF(H530="","",S530/SUM($H$9:H530))</f>
        <v/>
      </c>
      <c r="U530" s="24"/>
      <c r="V530" s="30" t="str">
        <f t="shared" si="54"/>
        <v/>
      </c>
      <c r="W530" s="29" t="str">
        <f>IF(P530="","",((P530-K530)*'1. Data Input'!$C$13)/12)</f>
        <v/>
      </c>
    </row>
    <row r="531" spans="1:23" s="20" customFormat="1">
      <c r="A531" s="25" t="str">
        <f t="shared" si="55"/>
        <v/>
      </c>
      <c r="B531" s="25" t="str">
        <f t="shared" si="56"/>
        <v/>
      </c>
      <c r="C531" s="25" t="str">
        <f>IF(D531="","",'1. Data Input'!$C$5+('3. Monthly Balance Sheet'!B531-'1. Data Input'!$C$4))</f>
        <v/>
      </c>
      <c r="D531" s="97"/>
      <c r="E531" s="93"/>
      <c r="F531" s="22"/>
      <c r="G531" s="29" t="str">
        <f t="shared" si="57"/>
        <v/>
      </c>
      <c r="H531" s="94" t="str">
        <f>IF(B531="","",IFERROR(SUMPRODUCT((MONTH('4. Trading Tracker'!$F$8:$F$703)=A531)*(YEAR('4. Trading Tracker'!$F$8:$F$703)=B531)*('4. Trading Tracker'!$L$8:$L$703)),0))</f>
        <v/>
      </c>
      <c r="I531" s="99"/>
      <c r="J531" s="4"/>
      <c r="K531" s="93"/>
      <c r="L531" s="22"/>
      <c r="M531" s="22"/>
      <c r="N531" s="22"/>
      <c r="O531" s="22"/>
      <c r="P531" s="29" t="str">
        <f t="shared" si="53"/>
        <v/>
      </c>
      <c r="Q531" s="152" t="str">
        <f t="shared" si="58"/>
        <v/>
      </c>
      <c r="R531" s="24"/>
      <c r="S531" s="149" t="str">
        <f>IF(L531="","",L531-SUM($H$9:H531))</f>
        <v/>
      </c>
      <c r="T531" s="86" t="str">
        <f>IF(H531="","",S531/SUM($H$9:H531))</f>
        <v/>
      </c>
      <c r="U531" s="24"/>
      <c r="V531" s="30" t="str">
        <f t="shared" si="54"/>
        <v/>
      </c>
      <c r="W531" s="29" t="str">
        <f>IF(P531="","",((P531-K531)*'1. Data Input'!$C$13)/12)</f>
        <v/>
      </c>
    </row>
    <row r="532" spans="1:23" s="20" customFormat="1">
      <c r="A532" s="25" t="str">
        <f t="shared" si="55"/>
        <v/>
      </c>
      <c r="B532" s="25" t="str">
        <f t="shared" si="56"/>
        <v/>
      </c>
      <c r="C532" s="25" t="str">
        <f>IF(D532="","",'1. Data Input'!$C$5+('3. Monthly Balance Sheet'!B532-'1. Data Input'!$C$4))</f>
        <v/>
      </c>
      <c r="D532" s="97"/>
      <c r="E532" s="93"/>
      <c r="F532" s="22"/>
      <c r="G532" s="29" t="str">
        <f t="shared" si="57"/>
        <v/>
      </c>
      <c r="H532" s="94" t="str">
        <f>IF(B532="","",IFERROR(SUMPRODUCT((MONTH('4. Trading Tracker'!$F$8:$F$703)=A532)*(YEAR('4. Trading Tracker'!$F$8:$F$703)=B532)*('4. Trading Tracker'!$L$8:$L$703)),0))</f>
        <v/>
      </c>
      <c r="I532" s="99"/>
      <c r="J532" s="4"/>
      <c r="K532" s="93"/>
      <c r="L532" s="22"/>
      <c r="M532" s="22"/>
      <c r="N532" s="22"/>
      <c r="O532" s="22"/>
      <c r="P532" s="29" t="str">
        <f t="shared" si="53"/>
        <v/>
      </c>
      <c r="Q532" s="152" t="str">
        <f t="shared" si="58"/>
        <v/>
      </c>
      <c r="R532" s="24"/>
      <c r="S532" s="149" t="str">
        <f>IF(L532="","",L532-SUM($H$9:H532))</f>
        <v/>
      </c>
      <c r="T532" s="86" t="str">
        <f>IF(H532="","",S532/SUM($H$9:H532))</f>
        <v/>
      </c>
      <c r="U532" s="24"/>
      <c r="V532" s="30" t="str">
        <f t="shared" si="54"/>
        <v/>
      </c>
      <c r="W532" s="29" t="str">
        <f>IF(P532="","",((P532-K532)*'1. Data Input'!$C$13)/12)</f>
        <v/>
      </c>
    </row>
    <row r="533" spans="1:23" s="20" customFormat="1">
      <c r="A533" s="25" t="str">
        <f t="shared" si="55"/>
        <v/>
      </c>
      <c r="B533" s="25" t="str">
        <f t="shared" si="56"/>
        <v/>
      </c>
      <c r="C533" s="25" t="str">
        <f>IF(D533="","",'1. Data Input'!$C$5+('3. Monthly Balance Sheet'!B533-'1. Data Input'!$C$4))</f>
        <v/>
      </c>
      <c r="D533" s="97"/>
      <c r="E533" s="93"/>
      <c r="F533" s="22"/>
      <c r="G533" s="29" t="str">
        <f t="shared" si="57"/>
        <v/>
      </c>
      <c r="H533" s="94" t="str">
        <f>IF(B533="","",IFERROR(SUMPRODUCT((MONTH('4. Trading Tracker'!$F$8:$F$703)=A533)*(YEAR('4. Trading Tracker'!$F$8:$F$703)=B533)*('4. Trading Tracker'!$L$8:$L$703)),0))</f>
        <v/>
      </c>
      <c r="I533" s="99"/>
      <c r="J533" s="4"/>
      <c r="K533" s="93"/>
      <c r="L533" s="22"/>
      <c r="M533" s="22"/>
      <c r="N533" s="22"/>
      <c r="O533" s="22"/>
      <c r="P533" s="29" t="str">
        <f t="shared" si="53"/>
        <v/>
      </c>
      <c r="Q533" s="152" t="str">
        <f t="shared" si="58"/>
        <v/>
      </c>
      <c r="R533" s="24"/>
      <c r="S533" s="149" t="str">
        <f>IF(L533="","",L533-SUM($H$9:H533))</f>
        <v/>
      </c>
      <c r="T533" s="86" t="str">
        <f>IF(H533="","",S533/SUM($H$9:H533))</f>
        <v/>
      </c>
      <c r="U533" s="24"/>
      <c r="V533" s="30" t="str">
        <f t="shared" si="54"/>
        <v/>
      </c>
      <c r="W533" s="29" t="str">
        <f>IF(P533="","",((P533-K533)*'1. Data Input'!$C$13)/12)</f>
        <v/>
      </c>
    </row>
    <row r="534" spans="1:23" s="20" customFormat="1">
      <c r="A534" s="25" t="str">
        <f t="shared" si="55"/>
        <v/>
      </c>
      <c r="B534" s="25" t="str">
        <f t="shared" si="56"/>
        <v/>
      </c>
      <c r="C534" s="25" t="str">
        <f>IF(D534="","",'1. Data Input'!$C$5+('3. Monthly Balance Sheet'!B534-'1. Data Input'!$C$4))</f>
        <v/>
      </c>
      <c r="D534" s="97"/>
      <c r="E534" s="93"/>
      <c r="F534" s="22"/>
      <c r="G534" s="29" t="str">
        <f t="shared" si="57"/>
        <v/>
      </c>
      <c r="H534" s="94" t="str">
        <f>IF(B534="","",IFERROR(SUMPRODUCT((MONTH('4. Trading Tracker'!$F$8:$F$703)=A534)*(YEAR('4. Trading Tracker'!$F$8:$F$703)=B534)*('4. Trading Tracker'!$L$8:$L$703)),0))</f>
        <v/>
      </c>
      <c r="I534" s="99"/>
      <c r="J534" s="4"/>
      <c r="K534" s="93"/>
      <c r="L534" s="22"/>
      <c r="M534" s="22"/>
      <c r="N534" s="22"/>
      <c r="O534" s="22"/>
      <c r="P534" s="29" t="str">
        <f t="shared" si="53"/>
        <v/>
      </c>
      <c r="Q534" s="152" t="str">
        <f t="shared" si="58"/>
        <v/>
      </c>
      <c r="R534" s="24"/>
      <c r="S534" s="149" t="str">
        <f>IF(L534="","",L534-SUM($H$9:H534))</f>
        <v/>
      </c>
      <c r="T534" s="86" t="str">
        <f>IF(H534="","",S534/SUM($H$9:H534))</f>
        <v/>
      </c>
      <c r="U534" s="24"/>
      <c r="V534" s="30" t="str">
        <f t="shared" si="54"/>
        <v/>
      </c>
      <c r="W534" s="29" t="str">
        <f>IF(P534="","",((P534-K534)*'1. Data Input'!$C$13)/12)</f>
        <v/>
      </c>
    </row>
    <row r="535" spans="1:23" s="20" customFormat="1">
      <c r="A535" s="25" t="str">
        <f t="shared" si="55"/>
        <v/>
      </c>
      <c r="B535" s="25" t="str">
        <f t="shared" si="56"/>
        <v/>
      </c>
      <c r="C535" s="25" t="str">
        <f>IF(D535="","",'1. Data Input'!$C$5+('3. Monthly Balance Sheet'!B535-'1. Data Input'!$C$4))</f>
        <v/>
      </c>
      <c r="D535" s="97"/>
      <c r="E535" s="93"/>
      <c r="F535" s="22"/>
      <c r="G535" s="29" t="str">
        <f t="shared" si="57"/>
        <v/>
      </c>
      <c r="H535" s="94" t="str">
        <f>IF(B535="","",IFERROR(SUMPRODUCT((MONTH('4. Trading Tracker'!$F$8:$F$703)=A535)*(YEAR('4. Trading Tracker'!$F$8:$F$703)=B535)*('4. Trading Tracker'!$L$8:$L$703)),0))</f>
        <v/>
      </c>
      <c r="I535" s="99"/>
      <c r="J535" s="4"/>
      <c r="K535" s="93"/>
      <c r="L535" s="22"/>
      <c r="M535" s="22"/>
      <c r="N535" s="22"/>
      <c r="O535" s="22"/>
      <c r="P535" s="29" t="str">
        <f t="shared" si="53"/>
        <v/>
      </c>
      <c r="Q535" s="152" t="str">
        <f t="shared" si="58"/>
        <v/>
      </c>
      <c r="R535" s="24"/>
      <c r="S535" s="149" t="str">
        <f>IF(L535="","",L535-SUM($H$9:H535))</f>
        <v/>
      </c>
      <c r="T535" s="86" t="str">
        <f>IF(H535="","",S535/SUM($H$9:H535))</f>
        <v/>
      </c>
      <c r="U535" s="24"/>
      <c r="V535" s="30" t="str">
        <f t="shared" si="54"/>
        <v/>
      </c>
      <c r="W535" s="29" t="str">
        <f>IF(P535="","",((P535-K535)*'1. Data Input'!$C$13)/12)</f>
        <v/>
      </c>
    </row>
    <row r="536" spans="1:23" s="20" customFormat="1">
      <c r="A536" s="25" t="str">
        <f t="shared" si="55"/>
        <v/>
      </c>
      <c r="B536" s="25" t="str">
        <f t="shared" si="56"/>
        <v/>
      </c>
      <c r="C536" s="25" t="str">
        <f>IF(D536="","",'1. Data Input'!$C$5+('3. Monthly Balance Sheet'!B536-'1. Data Input'!$C$4))</f>
        <v/>
      </c>
      <c r="D536" s="97"/>
      <c r="E536" s="93"/>
      <c r="F536" s="22"/>
      <c r="G536" s="29" t="str">
        <f t="shared" si="57"/>
        <v/>
      </c>
      <c r="H536" s="94" t="str">
        <f>IF(B536="","",IFERROR(SUMPRODUCT((MONTH('4. Trading Tracker'!$F$8:$F$703)=A536)*(YEAR('4. Trading Tracker'!$F$8:$F$703)=B536)*('4. Trading Tracker'!$L$8:$L$703)),0))</f>
        <v/>
      </c>
      <c r="I536" s="99"/>
      <c r="J536" s="4"/>
      <c r="K536" s="93"/>
      <c r="L536" s="22"/>
      <c r="M536" s="22"/>
      <c r="N536" s="22"/>
      <c r="O536" s="22"/>
      <c r="P536" s="29" t="str">
        <f t="shared" si="53"/>
        <v/>
      </c>
      <c r="Q536" s="152" t="str">
        <f t="shared" si="58"/>
        <v/>
      </c>
      <c r="R536" s="24"/>
      <c r="S536" s="149" t="str">
        <f>IF(L536="","",L536-SUM($H$9:H536))</f>
        <v/>
      </c>
      <c r="T536" s="86" t="str">
        <f>IF(H536="","",S536/SUM($H$9:H536))</f>
        <v/>
      </c>
      <c r="U536" s="24"/>
      <c r="V536" s="30" t="str">
        <f t="shared" si="54"/>
        <v/>
      </c>
      <c r="W536" s="29" t="str">
        <f>IF(P536="","",((P536-K536)*'1. Data Input'!$C$13)/12)</f>
        <v/>
      </c>
    </row>
    <row r="537" spans="1:23" s="20" customFormat="1">
      <c r="A537" s="25" t="str">
        <f t="shared" si="55"/>
        <v/>
      </c>
      <c r="B537" s="25" t="str">
        <f t="shared" si="56"/>
        <v/>
      </c>
      <c r="C537" s="25" t="str">
        <f>IF(D537="","",'1. Data Input'!$C$5+('3. Monthly Balance Sheet'!B537-'1. Data Input'!$C$4))</f>
        <v/>
      </c>
      <c r="D537" s="97"/>
      <c r="E537" s="93"/>
      <c r="F537" s="22"/>
      <c r="G537" s="29" t="str">
        <f t="shared" si="57"/>
        <v/>
      </c>
      <c r="H537" s="94" t="str">
        <f>IF(B537="","",IFERROR(SUMPRODUCT((MONTH('4. Trading Tracker'!$F$8:$F$703)=A537)*(YEAR('4. Trading Tracker'!$F$8:$F$703)=B537)*('4. Trading Tracker'!$L$8:$L$703)),0))</f>
        <v/>
      </c>
      <c r="I537" s="99"/>
      <c r="J537" s="4"/>
      <c r="K537" s="93"/>
      <c r="L537" s="22"/>
      <c r="M537" s="22"/>
      <c r="N537" s="22"/>
      <c r="O537" s="22"/>
      <c r="P537" s="29" t="str">
        <f t="shared" si="53"/>
        <v/>
      </c>
      <c r="Q537" s="152" t="str">
        <f t="shared" si="58"/>
        <v/>
      </c>
      <c r="R537" s="24"/>
      <c r="S537" s="149" t="str">
        <f>IF(L537="","",L537-SUM($H$9:H537))</f>
        <v/>
      </c>
      <c r="T537" s="86" t="str">
        <f>IF(H537="","",S537/SUM($H$9:H537))</f>
        <v/>
      </c>
      <c r="U537" s="24"/>
      <c r="V537" s="30" t="str">
        <f t="shared" si="54"/>
        <v/>
      </c>
      <c r="W537" s="29" t="str">
        <f>IF(P537="","",((P537-K537)*'1. Data Input'!$C$13)/12)</f>
        <v/>
      </c>
    </row>
    <row r="538" spans="1:23" s="20" customFormat="1">
      <c r="A538" s="25" t="str">
        <f t="shared" si="55"/>
        <v/>
      </c>
      <c r="B538" s="25" t="str">
        <f t="shared" si="56"/>
        <v/>
      </c>
      <c r="C538" s="25" t="str">
        <f>IF(D538="","",'1. Data Input'!$C$5+('3. Monthly Balance Sheet'!B538-'1. Data Input'!$C$4))</f>
        <v/>
      </c>
      <c r="D538" s="97"/>
      <c r="E538" s="93"/>
      <c r="F538" s="22"/>
      <c r="G538" s="29" t="str">
        <f t="shared" si="57"/>
        <v/>
      </c>
      <c r="H538" s="94" t="str">
        <f>IF(B538="","",IFERROR(SUMPRODUCT((MONTH('4. Trading Tracker'!$F$8:$F$703)=A538)*(YEAR('4. Trading Tracker'!$F$8:$F$703)=B538)*('4. Trading Tracker'!$L$8:$L$703)),0))</f>
        <v/>
      </c>
      <c r="I538" s="99"/>
      <c r="J538" s="4"/>
      <c r="K538" s="93"/>
      <c r="L538" s="22"/>
      <c r="M538" s="22"/>
      <c r="N538" s="22"/>
      <c r="O538" s="22"/>
      <c r="P538" s="29" t="str">
        <f t="shared" si="53"/>
        <v/>
      </c>
      <c r="Q538" s="152" t="str">
        <f t="shared" si="58"/>
        <v/>
      </c>
      <c r="R538" s="24"/>
      <c r="S538" s="149" t="str">
        <f>IF(L538="","",L538-SUM($H$9:H538))</f>
        <v/>
      </c>
      <c r="T538" s="86" t="str">
        <f>IF(H538="","",S538/SUM($H$9:H538))</f>
        <v/>
      </c>
      <c r="U538" s="24"/>
      <c r="V538" s="30" t="str">
        <f t="shared" si="54"/>
        <v/>
      </c>
      <c r="W538" s="29" t="str">
        <f>IF(P538="","",((P538-K538)*'1. Data Input'!$C$13)/12)</f>
        <v/>
      </c>
    </row>
    <row r="539" spans="1:23" s="20" customFormat="1">
      <c r="A539" s="25" t="str">
        <f t="shared" si="55"/>
        <v/>
      </c>
      <c r="B539" s="25" t="str">
        <f t="shared" si="56"/>
        <v/>
      </c>
      <c r="C539" s="25" t="str">
        <f>IF(D539="","",'1. Data Input'!$C$5+('3. Monthly Balance Sheet'!B539-'1. Data Input'!$C$4))</f>
        <v/>
      </c>
      <c r="D539" s="97"/>
      <c r="E539" s="93"/>
      <c r="F539" s="22"/>
      <c r="G539" s="29" t="str">
        <f t="shared" si="57"/>
        <v/>
      </c>
      <c r="H539" s="94" t="str">
        <f>IF(B539="","",IFERROR(SUMPRODUCT((MONTH('4. Trading Tracker'!$F$8:$F$703)=A539)*(YEAR('4. Trading Tracker'!$F$8:$F$703)=B539)*('4. Trading Tracker'!$L$8:$L$703)),0))</f>
        <v/>
      </c>
      <c r="I539" s="99"/>
      <c r="J539" s="4"/>
      <c r="K539" s="93"/>
      <c r="L539" s="22"/>
      <c r="M539" s="22"/>
      <c r="N539" s="22"/>
      <c r="O539" s="22"/>
      <c r="P539" s="29" t="str">
        <f t="shared" si="53"/>
        <v/>
      </c>
      <c r="Q539" s="152" t="str">
        <f t="shared" si="58"/>
        <v/>
      </c>
      <c r="R539" s="24"/>
      <c r="S539" s="149" t="str">
        <f>IF(L539="","",L539-SUM($H$9:H539))</f>
        <v/>
      </c>
      <c r="T539" s="86" t="str">
        <f>IF(H539="","",S539/SUM($H$9:H539))</f>
        <v/>
      </c>
      <c r="U539" s="24"/>
      <c r="V539" s="30" t="str">
        <f t="shared" si="54"/>
        <v/>
      </c>
      <c r="W539" s="29" t="str">
        <f>IF(P539="","",((P539-K539)*'1. Data Input'!$C$13)/12)</f>
        <v/>
      </c>
    </row>
    <row r="540" spans="1:23" s="20" customFormat="1">
      <c r="A540" s="25" t="str">
        <f t="shared" si="55"/>
        <v/>
      </c>
      <c r="B540" s="25" t="str">
        <f t="shared" si="56"/>
        <v/>
      </c>
      <c r="C540" s="25" t="str">
        <f>IF(D540="","",'1. Data Input'!$C$5+('3. Monthly Balance Sheet'!B540-'1. Data Input'!$C$4))</f>
        <v/>
      </c>
      <c r="D540" s="97"/>
      <c r="E540" s="93"/>
      <c r="F540" s="22"/>
      <c r="G540" s="29" t="str">
        <f t="shared" si="57"/>
        <v/>
      </c>
      <c r="H540" s="94" t="str">
        <f>IF(B540="","",IFERROR(SUMPRODUCT((MONTH('4. Trading Tracker'!$F$8:$F$703)=A540)*(YEAR('4. Trading Tracker'!$F$8:$F$703)=B540)*('4. Trading Tracker'!$L$8:$L$703)),0))</f>
        <v/>
      </c>
      <c r="I540" s="99"/>
      <c r="J540" s="4"/>
      <c r="K540" s="93"/>
      <c r="L540" s="22"/>
      <c r="M540" s="22"/>
      <c r="N540" s="22"/>
      <c r="O540" s="22"/>
      <c r="P540" s="29" t="str">
        <f t="shared" si="53"/>
        <v/>
      </c>
      <c r="Q540" s="152" t="str">
        <f t="shared" si="58"/>
        <v/>
      </c>
      <c r="R540" s="24"/>
      <c r="S540" s="149" t="str">
        <f>IF(L540="","",L540-SUM($H$9:H540))</f>
        <v/>
      </c>
      <c r="T540" s="86" t="str">
        <f>IF(H540="","",S540/SUM($H$9:H540))</f>
        <v/>
      </c>
      <c r="U540" s="24"/>
      <c r="V540" s="30" t="str">
        <f t="shared" si="54"/>
        <v/>
      </c>
      <c r="W540" s="29" t="str">
        <f>IF(P540="","",((P540-K540)*'1. Data Input'!$C$13)/12)</f>
        <v/>
      </c>
    </row>
    <row r="541" spans="1:23" s="20" customFormat="1">
      <c r="A541" s="25" t="str">
        <f t="shared" si="55"/>
        <v/>
      </c>
      <c r="B541" s="25" t="str">
        <f t="shared" si="56"/>
        <v/>
      </c>
      <c r="C541" s="25" t="str">
        <f>IF(D541="","",'1. Data Input'!$C$5+('3. Monthly Balance Sheet'!B541-'1. Data Input'!$C$4))</f>
        <v/>
      </c>
      <c r="D541" s="97"/>
      <c r="E541" s="93"/>
      <c r="F541" s="22"/>
      <c r="G541" s="29" t="str">
        <f t="shared" si="57"/>
        <v/>
      </c>
      <c r="H541" s="94" t="str">
        <f>IF(B541="","",IFERROR(SUMPRODUCT((MONTH('4. Trading Tracker'!$F$8:$F$703)=A541)*(YEAR('4. Trading Tracker'!$F$8:$F$703)=B541)*('4. Trading Tracker'!$L$8:$L$703)),0))</f>
        <v/>
      </c>
      <c r="I541" s="99"/>
      <c r="J541" s="4"/>
      <c r="K541" s="93"/>
      <c r="L541" s="22"/>
      <c r="M541" s="22"/>
      <c r="N541" s="22"/>
      <c r="O541" s="22"/>
      <c r="P541" s="29" t="str">
        <f t="shared" si="53"/>
        <v/>
      </c>
      <c r="Q541" s="152" t="str">
        <f t="shared" si="58"/>
        <v/>
      </c>
      <c r="R541" s="24"/>
      <c r="S541" s="149" t="str">
        <f>IF(L541="","",L541-SUM($H$9:H541))</f>
        <v/>
      </c>
      <c r="T541" s="86" t="str">
        <f>IF(H541="","",S541/SUM($H$9:H541))</f>
        <v/>
      </c>
      <c r="U541" s="24"/>
      <c r="V541" s="30" t="str">
        <f t="shared" si="54"/>
        <v/>
      </c>
      <c r="W541" s="29" t="str">
        <f>IF(P541="","",((P541-K541)*'1. Data Input'!$C$13)/12)</f>
        <v/>
      </c>
    </row>
    <row r="542" spans="1:23" s="20" customFormat="1">
      <c r="A542" s="25" t="str">
        <f t="shared" si="55"/>
        <v/>
      </c>
      <c r="B542" s="25" t="str">
        <f t="shared" si="56"/>
        <v/>
      </c>
      <c r="C542" s="25" t="str">
        <f>IF(D542="","",'1. Data Input'!$C$5+('3. Monthly Balance Sheet'!B542-'1. Data Input'!$C$4))</f>
        <v/>
      </c>
      <c r="D542" s="97"/>
      <c r="E542" s="93"/>
      <c r="F542" s="22"/>
      <c r="G542" s="29" t="str">
        <f t="shared" si="57"/>
        <v/>
      </c>
      <c r="H542" s="94" t="str">
        <f>IF(B542="","",IFERROR(SUMPRODUCT((MONTH('4. Trading Tracker'!$F$8:$F$703)=A542)*(YEAR('4. Trading Tracker'!$F$8:$F$703)=B542)*('4. Trading Tracker'!$L$8:$L$703)),0))</f>
        <v/>
      </c>
      <c r="I542" s="99"/>
      <c r="J542" s="4"/>
      <c r="K542" s="93"/>
      <c r="L542" s="22"/>
      <c r="M542" s="22"/>
      <c r="N542" s="22"/>
      <c r="O542" s="22"/>
      <c r="P542" s="29" t="str">
        <f t="shared" si="53"/>
        <v/>
      </c>
      <c r="Q542" s="152" t="str">
        <f t="shared" si="58"/>
        <v/>
      </c>
      <c r="R542" s="24"/>
      <c r="S542" s="149" t="str">
        <f>IF(L542="","",L542-SUM($H$9:H542))</f>
        <v/>
      </c>
      <c r="T542" s="86" t="str">
        <f>IF(H542="","",S542/SUM($H$9:H542))</f>
        <v/>
      </c>
      <c r="U542" s="24"/>
      <c r="V542" s="30" t="str">
        <f t="shared" si="54"/>
        <v/>
      </c>
      <c r="W542" s="29" t="str">
        <f>IF(P542="","",((P542-K542)*'1. Data Input'!$C$13)/12)</f>
        <v/>
      </c>
    </row>
    <row r="543" spans="1:23" s="20" customFormat="1">
      <c r="A543" s="25" t="str">
        <f t="shared" si="55"/>
        <v/>
      </c>
      <c r="B543" s="25" t="str">
        <f t="shared" si="56"/>
        <v/>
      </c>
      <c r="C543" s="25" t="str">
        <f>IF(D543="","",'1. Data Input'!$C$5+('3. Monthly Balance Sheet'!B543-'1. Data Input'!$C$4))</f>
        <v/>
      </c>
      <c r="D543" s="97"/>
      <c r="E543" s="93"/>
      <c r="F543" s="22"/>
      <c r="G543" s="29" t="str">
        <f t="shared" si="57"/>
        <v/>
      </c>
      <c r="H543" s="94" t="str">
        <f>IF(B543="","",IFERROR(SUMPRODUCT((MONTH('4. Trading Tracker'!$F$8:$F$703)=A543)*(YEAR('4. Trading Tracker'!$F$8:$F$703)=B543)*('4. Trading Tracker'!$L$8:$L$703)),0))</f>
        <v/>
      </c>
      <c r="I543" s="99"/>
      <c r="J543" s="4"/>
      <c r="K543" s="93"/>
      <c r="L543" s="22"/>
      <c r="M543" s="22"/>
      <c r="N543" s="22"/>
      <c r="O543" s="22"/>
      <c r="P543" s="29" t="str">
        <f t="shared" si="53"/>
        <v/>
      </c>
      <c r="Q543" s="152" t="str">
        <f t="shared" si="58"/>
        <v/>
      </c>
      <c r="R543" s="24"/>
      <c r="S543" s="149" t="str">
        <f>IF(L543="","",L543-SUM($H$9:H543))</f>
        <v/>
      </c>
      <c r="T543" s="86" t="str">
        <f>IF(H543="","",S543/SUM($H$9:H543))</f>
        <v/>
      </c>
      <c r="U543" s="24"/>
      <c r="V543" s="30" t="str">
        <f t="shared" si="54"/>
        <v/>
      </c>
      <c r="W543" s="29" t="str">
        <f>IF(P543="","",((P543-K543)*'1. Data Input'!$C$13)/12)</f>
        <v/>
      </c>
    </row>
    <row r="544" spans="1:23" s="20" customFormat="1">
      <c r="A544" s="25" t="str">
        <f t="shared" si="55"/>
        <v/>
      </c>
      <c r="B544" s="25" t="str">
        <f t="shared" si="56"/>
        <v/>
      </c>
      <c r="C544" s="25" t="str">
        <f>IF(D544="","",'1. Data Input'!$C$5+('3. Monthly Balance Sheet'!B544-'1. Data Input'!$C$4))</f>
        <v/>
      </c>
      <c r="D544" s="97"/>
      <c r="E544" s="93"/>
      <c r="F544" s="22"/>
      <c r="G544" s="29" t="str">
        <f t="shared" si="57"/>
        <v/>
      </c>
      <c r="H544" s="94" t="str">
        <f>IF(B544="","",IFERROR(SUMPRODUCT((MONTH('4. Trading Tracker'!$F$8:$F$703)=A544)*(YEAR('4. Trading Tracker'!$F$8:$F$703)=B544)*('4. Trading Tracker'!$L$8:$L$703)),0))</f>
        <v/>
      </c>
      <c r="I544" s="99"/>
      <c r="J544" s="4"/>
      <c r="K544" s="93"/>
      <c r="L544" s="22"/>
      <c r="M544" s="22"/>
      <c r="N544" s="22"/>
      <c r="O544" s="22"/>
      <c r="P544" s="29" t="str">
        <f t="shared" si="53"/>
        <v/>
      </c>
      <c r="Q544" s="152" t="str">
        <f t="shared" si="58"/>
        <v/>
      </c>
      <c r="R544" s="24"/>
      <c r="S544" s="149" t="str">
        <f>IF(L544="","",L544-SUM($H$9:H544))</f>
        <v/>
      </c>
      <c r="T544" s="86" t="str">
        <f>IF(H544="","",S544/SUM($H$9:H544))</f>
        <v/>
      </c>
      <c r="U544" s="24"/>
      <c r="V544" s="30" t="str">
        <f t="shared" si="54"/>
        <v/>
      </c>
      <c r="W544" s="29" t="str">
        <f>IF(P544="","",((P544-K544)*'1. Data Input'!$C$13)/12)</f>
        <v/>
      </c>
    </row>
    <row r="545" spans="1:23" s="20" customFormat="1">
      <c r="A545" s="25" t="str">
        <f t="shared" si="55"/>
        <v/>
      </c>
      <c r="B545" s="25" t="str">
        <f t="shared" si="56"/>
        <v/>
      </c>
      <c r="C545" s="25" t="str">
        <f>IF(D545="","",'1. Data Input'!$C$5+('3. Monthly Balance Sheet'!B545-'1. Data Input'!$C$4))</f>
        <v/>
      </c>
      <c r="D545" s="97"/>
      <c r="E545" s="93"/>
      <c r="F545" s="22"/>
      <c r="G545" s="29" t="str">
        <f t="shared" si="57"/>
        <v/>
      </c>
      <c r="H545" s="94" t="str">
        <f>IF(B545="","",IFERROR(SUMPRODUCT((MONTH('4. Trading Tracker'!$F$8:$F$703)=A545)*(YEAR('4. Trading Tracker'!$F$8:$F$703)=B545)*('4. Trading Tracker'!$L$8:$L$703)),0))</f>
        <v/>
      </c>
      <c r="I545" s="99"/>
      <c r="J545" s="4"/>
      <c r="K545" s="93"/>
      <c r="L545" s="22"/>
      <c r="M545" s="22"/>
      <c r="N545" s="22"/>
      <c r="O545" s="22"/>
      <c r="P545" s="29" t="str">
        <f t="shared" si="53"/>
        <v/>
      </c>
      <c r="Q545" s="152" t="str">
        <f t="shared" si="58"/>
        <v/>
      </c>
      <c r="R545" s="24"/>
      <c r="S545" s="149" t="str">
        <f>IF(L545="","",L545-SUM($H$9:H545))</f>
        <v/>
      </c>
      <c r="T545" s="86" t="str">
        <f>IF(H545="","",S545/SUM($H$9:H545))</f>
        <v/>
      </c>
      <c r="U545" s="24"/>
      <c r="V545" s="30" t="str">
        <f t="shared" si="54"/>
        <v/>
      </c>
      <c r="W545" s="29" t="str">
        <f>IF(P545="","",((P545-K545)*'1. Data Input'!$C$13)/12)</f>
        <v/>
      </c>
    </row>
    <row r="546" spans="1:23" s="20" customFormat="1">
      <c r="A546" s="25" t="str">
        <f t="shared" si="55"/>
        <v/>
      </c>
      <c r="B546" s="25" t="str">
        <f t="shared" si="56"/>
        <v/>
      </c>
      <c r="C546" s="25" t="str">
        <f>IF(D546="","",'1. Data Input'!$C$5+('3. Monthly Balance Sheet'!B546-'1. Data Input'!$C$4))</f>
        <v/>
      </c>
      <c r="D546" s="97"/>
      <c r="E546" s="93"/>
      <c r="F546" s="22"/>
      <c r="G546" s="29" t="str">
        <f t="shared" si="57"/>
        <v/>
      </c>
      <c r="H546" s="94" t="str">
        <f>IF(B546="","",IFERROR(SUMPRODUCT((MONTH('4. Trading Tracker'!$F$8:$F$703)=A546)*(YEAR('4. Trading Tracker'!$F$8:$F$703)=B546)*('4. Trading Tracker'!$L$8:$L$703)),0))</f>
        <v/>
      </c>
      <c r="I546" s="99"/>
      <c r="J546" s="4"/>
      <c r="K546" s="93"/>
      <c r="L546" s="22"/>
      <c r="M546" s="22"/>
      <c r="N546" s="22"/>
      <c r="O546" s="22"/>
      <c r="P546" s="29" t="str">
        <f t="shared" si="53"/>
        <v/>
      </c>
      <c r="Q546" s="152" t="str">
        <f t="shared" si="58"/>
        <v/>
      </c>
      <c r="R546" s="24"/>
      <c r="S546" s="149" t="str">
        <f>IF(L546="","",L546-SUM($H$9:H546))</f>
        <v/>
      </c>
      <c r="T546" s="86" t="str">
        <f>IF(H546="","",S546/SUM($H$9:H546))</f>
        <v/>
      </c>
      <c r="U546" s="24"/>
      <c r="V546" s="30" t="str">
        <f t="shared" si="54"/>
        <v/>
      </c>
      <c r="W546" s="29" t="str">
        <f>IF(P546="","",((P546-K546)*'1. Data Input'!$C$13)/12)</f>
        <v/>
      </c>
    </row>
    <row r="547" spans="1:23" s="20" customFormat="1">
      <c r="A547" s="25" t="str">
        <f t="shared" si="55"/>
        <v/>
      </c>
      <c r="B547" s="25" t="str">
        <f t="shared" si="56"/>
        <v/>
      </c>
      <c r="C547" s="25" t="str">
        <f>IF(D547="","",'1. Data Input'!$C$5+('3. Monthly Balance Sheet'!B547-'1. Data Input'!$C$4))</f>
        <v/>
      </c>
      <c r="D547" s="97"/>
      <c r="E547" s="93"/>
      <c r="F547" s="22"/>
      <c r="G547" s="29" t="str">
        <f t="shared" si="57"/>
        <v/>
      </c>
      <c r="H547" s="94" t="str">
        <f>IF(B547="","",IFERROR(SUMPRODUCT((MONTH('4. Trading Tracker'!$F$8:$F$703)=A547)*(YEAR('4. Trading Tracker'!$F$8:$F$703)=B547)*('4. Trading Tracker'!$L$8:$L$703)),0))</f>
        <v/>
      </c>
      <c r="I547" s="99"/>
      <c r="J547" s="4"/>
      <c r="K547" s="93"/>
      <c r="L547" s="22"/>
      <c r="M547" s="22"/>
      <c r="N547" s="22"/>
      <c r="O547" s="22"/>
      <c r="P547" s="29" t="str">
        <f t="shared" si="53"/>
        <v/>
      </c>
      <c r="Q547" s="152" t="str">
        <f t="shared" si="58"/>
        <v/>
      </c>
      <c r="R547" s="24"/>
      <c r="S547" s="149" t="str">
        <f>IF(L547="","",L547-SUM($H$9:H547))</f>
        <v/>
      </c>
      <c r="T547" s="86" t="str">
        <f>IF(H547="","",S547/SUM($H$9:H547))</f>
        <v/>
      </c>
      <c r="U547" s="24"/>
      <c r="V547" s="30" t="str">
        <f t="shared" si="54"/>
        <v/>
      </c>
      <c r="W547" s="29" t="str">
        <f>IF(P547="","",((P547-K547)*'1. Data Input'!$C$13)/12)</f>
        <v/>
      </c>
    </row>
    <row r="548" spans="1:23" s="20" customFormat="1">
      <c r="A548" s="25" t="str">
        <f t="shared" si="55"/>
        <v/>
      </c>
      <c r="B548" s="25" t="str">
        <f t="shared" si="56"/>
        <v/>
      </c>
      <c r="C548" s="25" t="str">
        <f>IF(D548="","",'1. Data Input'!$C$5+('3. Monthly Balance Sheet'!B548-'1. Data Input'!$C$4))</f>
        <v/>
      </c>
      <c r="D548" s="97"/>
      <c r="E548" s="93"/>
      <c r="F548" s="22"/>
      <c r="G548" s="29" t="str">
        <f t="shared" si="57"/>
        <v/>
      </c>
      <c r="H548" s="94" t="str">
        <f>IF(B548="","",IFERROR(SUMPRODUCT((MONTH('4. Trading Tracker'!$F$8:$F$703)=A548)*(YEAR('4. Trading Tracker'!$F$8:$F$703)=B548)*('4. Trading Tracker'!$L$8:$L$703)),0))</f>
        <v/>
      </c>
      <c r="I548" s="99"/>
      <c r="J548" s="4"/>
      <c r="K548" s="93"/>
      <c r="L548" s="22"/>
      <c r="M548" s="22"/>
      <c r="N548" s="22"/>
      <c r="O548" s="22"/>
      <c r="P548" s="29" t="str">
        <f t="shared" si="53"/>
        <v/>
      </c>
      <c r="Q548" s="152" t="str">
        <f t="shared" si="58"/>
        <v/>
      </c>
      <c r="R548" s="24"/>
      <c r="S548" s="149" t="str">
        <f>IF(L548="","",L548-SUM($H$9:H548))</f>
        <v/>
      </c>
      <c r="T548" s="86" t="str">
        <f>IF(H548="","",S548/SUM($H$9:H548))</f>
        <v/>
      </c>
      <c r="U548" s="24"/>
      <c r="V548" s="30" t="str">
        <f t="shared" si="54"/>
        <v/>
      </c>
      <c r="W548" s="29" t="str">
        <f>IF(P548="","",((P548-K548)*'1. Data Input'!$C$13)/12)</f>
        <v/>
      </c>
    </row>
    <row r="549" spans="1:23" s="20" customFormat="1">
      <c r="A549" s="25" t="str">
        <f t="shared" si="55"/>
        <v/>
      </c>
      <c r="B549" s="25" t="str">
        <f t="shared" si="56"/>
        <v/>
      </c>
      <c r="C549" s="25" t="str">
        <f>IF(D549="","",'1. Data Input'!$C$5+('3. Monthly Balance Sheet'!B549-'1. Data Input'!$C$4))</f>
        <v/>
      </c>
      <c r="D549" s="97"/>
      <c r="E549" s="93"/>
      <c r="F549" s="22"/>
      <c r="G549" s="29" t="str">
        <f t="shared" si="57"/>
        <v/>
      </c>
      <c r="H549" s="94" t="str">
        <f>IF(B549="","",IFERROR(SUMPRODUCT((MONTH('4. Trading Tracker'!$F$8:$F$703)=A549)*(YEAR('4. Trading Tracker'!$F$8:$F$703)=B549)*('4. Trading Tracker'!$L$8:$L$703)),0))</f>
        <v/>
      </c>
      <c r="I549" s="99"/>
      <c r="J549" s="4"/>
      <c r="K549" s="93"/>
      <c r="L549" s="22"/>
      <c r="M549" s="22"/>
      <c r="N549" s="22"/>
      <c r="O549" s="22"/>
      <c r="P549" s="29" t="str">
        <f t="shared" si="53"/>
        <v/>
      </c>
      <c r="Q549" s="152" t="str">
        <f t="shared" si="58"/>
        <v/>
      </c>
      <c r="R549" s="24"/>
      <c r="S549" s="149" t="str">
        <f>IF(L549="","",L549-SUM($H$9:H549))</f>
        <v/>
      </c>
      <c r="T549" s="86" t="str">
        <f>IF(H549="","",S549/SUM($H$9:H549))</f>
        <v/>
      </c>
      <c r="U549" s="24"/>
      <c r="V549" s="30" t="str">
        <f t="shared" si="54"/>
        <v/>
      </c>
      <c r="W549" s="29" t="str">
        <f>IF(P549="","",((P549-K549)*'1. Data Input'!$C$13)/12)</f>
        <v/>
      </c>
    </row>
    <row r="550" spans="1:23" s="20" customFormat="1">
      <c r="A550" s="25" t="str">
        <f t="shared" si="55"/>
        <v/>
      </c>
      <c r="B550" s="25" t="str">
        <f t="shared" si="56"/>
        <v/>
      </c>
      <c r="C550" s="25" t="str">
        <f>IF(D550="","",'1. Data Input'!$C$5+('3. Monthly Balance Sheet'!B550-'1. Data Input'!$C$4))</f>
        <v/>
      </c>
      <c r="D550" s="97"/>
      <c r="E550" s="93"/>
      <c r="F550" s="22"/>
      <c r="G550" s="29" t="str">
        <f t="shared" si="57"/>
        <v/>
      </c>
      <c r="H550" s="94" t="str">
        <f>IF(B550="","",IFERROR(SUMPRODUCT((MONTH('4. Trading Tracker'!$F$8:$F$703)=A550)*(YEAR('4. Trading Tracker'!$F$8:$F$703)=B550)*('4. Trading Tracker'!$L$8:$L$703)),0))</f>
        <v/>
      </c>
      <c r="I550" s="99"/>
      <c r="J550" s="4"/>
      <c r="K550" s="93"/>
      <c r="L550" s="22"/>
      <c r="M550" s="22"/>
      <c r="N550" s="22"/>
      <c r="O550" s="22"/>
      <c r="P550" s="29" t="str">
        <f t="shared" si="53"/>
        <v/>
      </c>
      <c r="Q550" s="152" t="str">
        <f t="shared" si="58"/>
        <v/>
      </c>
      <c r="R550" s="24"/>
      <c r="S550" s="149" t="str">
        <f>IF(L550="","",L550-SUM($H$9:H550))</f>
        <v/>
      </c>
      <c r="T550" s="86" t="str">
        <f>IF(H550="","",S550/SUM($H$9:H550))</f>
        <v/>
      </c>
      <c r="U550" s="24"/>
      <c r="V550" s="30" t="str">
        <f t="shared" si="54"/>
        <v/>
      </c>
      <c r="W550" s="29" t="str">
        <f>IF(P550="","",((P550-K550)*'1. Data Input'!$C$13)/12)</f>
        <v/>
      </c>
    </row>
    <row r="551" spans="1:23" s="20" customFormat="1">
      <c r="A551" s="25" t="str">
        <f t="shared" si="55"/>
        <v/>
      </c>
      <c r="B551" s="25" t="str">
        <f t="shared" si="56"/>
        <v/>
      </c>
      <c r="C551" s="25" t="str">
        <f>IF(D551="","",'1. Data Input'!$C$5+('3. Monthly Balance Sheet'!B551-'1. Data Input'!$C$4))</f>
        <v/>
      </c>
      <c r="D551" s="97"/>
      <c r="E551" s="93"/>
      <c r="F551" s="22"/>
      <c r="G551" s="29" t="str">
        <f t="shared" si="57"/>
        <v/>
      </c>
      <c r="H551" s="94" t="str">
        <f>IF(B551="","",IFERROR(SUMPRODUCT((MONTH('4. Trading Tracker'!$F$8:$F$703)=A551)*(YEAR('4. Trading Tracker'!$F$8:$F$703)=B551)*('4. Trading Tracker'!$L$8:$L$703)),0))</f>
        <v/>
      </c>
      <c r="I551" s="99"/>
      <c r="J551" s="4"/>
      <c r="K551" s="93"/>
      <c r="L551" s="22"/>
      <c r="M551" s="22"/>
      <c r="N551" s="22"/>
      <c r="O551" s="22"/>
      <c r="P551" s="29" t="str">
        <f t="shared" si="53"/>
        <v/>
      </c>
      <c r="Q551" s="152" t="str">
        <f t="shared" si="58"/>
        <v/>
      </c>
      <c r="R551" s="24"/>
      <c r="S551" s="149" t="str">
        <f>IF(L551="","",L551-SUM($H$9:H551))</f>
        <v/>
      </c>
      <c r="T551" s="86" t="str">
        <f>IF(H551="","",S551/SUM($H$9:H551))</f>
        <v/>
      </c>
      <c r="U551" s="24"/>
      <c r="V551" s="30" t="str">
        <f t="shared" si="54"/>
        <v/>
      </c>
      <c r="W551" s="29" t="str">
        <f>IF(P551="","",((P551-K551)*'1. Data Input'!$C$13)/12)</f>
        <v/>
      </c>
    </row>
    <row r="552" spans="1:23" s="20" customFormat="1">
      <c r="A552" s="25" t="str">
        <f t="shared" si="55"/>
        <v/>
      </c>
      <c r="B552" s="25" t="str">
        <f t="shared" si="56"/>
        <v/>
      </c>
      <c r="C552" s="25" t="str">
        <f>IF(D552="","",'1. Data Input'!$C$5+('3. Monthly Balance Sheet'!B552-'1. Data Input'!$C$4))</f>
        <v/>
      </c>
      <c r="D552" s="97"/>
      <c r="E552" s="93"/>
      <c r="F552" s="22"/>
      <c r="G552" s="29" t="str">
        <f t="shared" si="57"/>
        <v/>
      </c>
      <c r="H552" s="94" t="str">
        <f>IF(B552="","",IFERROR(SUMPRODUCT((MONTH('4. Trading Tracker'!$F$8:$F$703)=A552)*(YEAR('4. Trading Tracker'!$F$8:$F$703)=B552)*('4. Trading Tracker'!$L$8:$L$703)),0))</f>
        <v/>
      </c>
      <c r="I552" s="99"/>
      <c r="J552" s="4"/>
      <c r="K552" s="93"/>
      <c r="L552" s="22"/>
      <c r="M552" s="22"/>
      <c r="N552" s="22"/>
      <c r="O552" s="22"/>
      <c r="P552" s="29" t="str">
        <f t="shared" si="53"/>
        <v/>
      </c>
      <c r="Q552" s="152" t="str">
        <f t="shared" si="58"/>
        <v/>
      </c>
      <c r="R552" s="24"/>
      <c r="S552" s="149" t="str">
        <f>IF(L552="","",L552-SUM($H$9:H552))</f>
        <v/>
      </c>
      <c r="T552" s="86" t="str">
        <f>IF(H552="","",S552/SUM($H$9:H552))</f>
        <v/>
      </c>
      <c r="U552" s="24"/>
      <c r="V552" s="30" t="str">
        <f t="shared" si="54"/>
        <v/>
      </c>
      <c r="W552" s="29" t="str">
        <f>IF(P552="","",((P552-K552)*'1. Data Input'!$C$13)/12)</f>
        <v/>
      </c>
    </row>
    <row r="553" spans="1:23" s="20" customFormat="1">
      <c r="A553" s="25" t="str">
        <f t="shared" si="55"/>
        <v/>
      </c>
      <c r="B553" s="25" t="str">
        <f t="shared" si="56"/>
        <v/>
      </c>
      <c r="C553" s="25" t="str">
        <f>IF(D553="","",'1. Data Input'!$C$5+('3. Monthly Balance Sheet'!B553-'1. Data Input'!$C$4))</f>
        <v/>
      </c>
      <c r="D553" s="97"/>
      <c r="E553" s="93"/>
      <c r="F553" s="22"/>
      <c r="G553" s="29" t="str">
        <f t="shared" si="57"/>
        <v/>
      </c>
      <c r="H553" s="94" t="str">
        <f>IF(B553="","",IFERROR(SUMPRODUCT((MONTH('4. Trading Tracker'!$F$8:$F$703)=A553)*(YEAR('4. Trading Tracker'!$F$8:$F$703)=B553)*('4. Trading Tracker'!$L$8:$L$703)),0))</f>
        <v/>
      </c>
      <c r="I553" s="99"/>
      <c r="J553" s="4"/>
      <c r="K553" s="93"/>
      <c r="L553" s="22"/>
      <c r="M553" s="22"/>
      <c r="N553" s="22"/>
      <c r="O553" s="22"/>
      <c r="P553" s="29" t="str">
        <f t="shared" si="53"/>
        <v/>
      </c>
      <c r="Q553" s="152" t="str">
        <f t="shared" si="58"/>
        <v/>
      </c>
      <c r="R553" s="24"/>
      <c r="S553" s="149" t="str">
        <f>IF(L553="","",L553-SUM($H$9:H553))</f>
        <v/>
      </c>
      <c r="T553" s="86" t="str">
        <f>IF(H553="","",S553/SUM($H$9:H553))</f>
        <v/>
      </c>
      <c r="U553" s="24"/>
      <c r="V553" s="30" t="str">
        <f t="shared" si="54"/>
        <v/>
      </c>
      <c r="W553" s="29" t="str">
        <f>IF(P553="","",((P553-K553)*'1. Data Input'!$C$13)/12)</f>
        <v/>
      </c>
    </row>
    <row r="554" spans="1:23" s="20" customFormat="1">
      <c r="A554" s="25" t="str">
        <f t="shared" si="55"/>
        <v/>
      </c>
      <c r="B554" s="25" t="str">
        <f t="shared" si="56"/>
        <v/>
      </c>
      <c r="C554" s="25" t="str">
        <f>IF(D554="","",'1. Data Input'!$C$5+('3. Monthly Balance Sheet'!B554-'1. Data Input'!$C$4))</f>
        <v/>
      </c>
      <c r="D554" s="97"/>
      <c r="E554" s="93"/>
      <c r="F554" s="22"/>
      <c r="G554" s="29" t="str">
        <f t="shared" si="57"/>
        <v/>
      </c>
      <c r="H554" s="94" t="str">
        <f>IF(B554="","",IFERROR(SUMPRODUCT((MONTH('4. Trading Tracker'!$F$8:$F$703)=A554)*(YEAR('4. Trading Tracker'!$F$8:$F$703)=B554)*('4. Trading Tracker'!$L$8:$L$703)),0))</f>
        <v/>
      </c>
      <c r="I554" s="99"/>
      <c r="J554" s="4"/>
      <c r="K554" s="93"/>
      <c r="L554" s="22"/>
      <c r="M554" s="22"/>
      <c r="N554" s="22"/>
      <c r="O554" s="22"/>
      <c r="P554" s="29" t="str">
        <f t="shared" si="53"/>
        <v/>
      </c>
      <c r="Q554" s="152" t="str">
        <f t="shared" si="58"/>
        <v/>
      </c>
      <c r="R554" s="24"/>
      <c r="S554" s="149" t="str">
        <f>IF(L554="","",L554-SUM($H$9:H554))</f>
        <v/>
      </c>
      <c r="T554" s="86" t="str">
        <f>IF(H554="","",S554/SUM($H$9:H554))</f>
        <v/>
      </c>
      <c r="U554" s="24"/>
      <c r="V554" s="30" t="str">
        <f t="shared" si="54"/>
        <v/>
      </c>
      <c r="W554" s="29" t="str">
        <f>IF(P554="","",((P554-K554)*'1. Data Input'!$C$13)/12)</f>
        <v/>
      </c>
    </row>
    <row r="555" spans="1:23" s="20" customFormat="1">
      <c r="A555" s="25" t="str">
        <f t="shared" si="55"/>
        <v/>
      </c>
      <c r="B555" s="25" t="str">
        <f t="shared" si="56"/>
        <v/>
      </c>
      <c r="C555" s="25" t="str">
        <f>IF(D555="","",'1. Data Input'!$C$5+('3. Monthly Balance Sheet'!B555-'1. Data Input'!$C$4))</f>
        <v/>
      </c>
      <c r="D555" s="97"/>
      <c r="E555" s="93"/>
      <c r="F555" s="22"/>
      <c r="G555" s="29" t="str">
        <f t="shared" si="57"/>
        <v/>
      </c>
      <c r="H555" s="94" t="str">
        <f>IF(B555="","",IFERROR(SUMPRODUCT((MONTH('4. Trading Tracker'!$F$8:$F$703)=A555)*(YEAR('4. Trading Tracker'!$F$8:$F$703)=B555)*('4. Trading Tracker'!$L$8:$L$703)),0))</f>
        <v/>
      </c>
      <c r="I555" s="99"/>
      <c r="J555" s="4"/>
      <c r="K555" s="93"/>
      <c r="L555" s="22"/>
      <c r="M555" s="22"/>
      <c r="N555" s="22"/>
      <c r="O555" s="22"/>
      <c r="P555" s="29" t="str">
        <f t="shared" si="53"/>
        <v/>
      </c>
      <c r="Q555" s="152" t="str">
        <f t="shared" si="58"/>
        <v/>
      </c>
      <c r="R555" s="24"/>
      <c r="S555" s="149" t="str">
        <f>IF(L555="","",L555-SUM($H$9:H555))</f>
        <v/>
      </c>
      <c r="T555" s="86" t="str">
        <f>IF(H555="","",S555/SUM($H$9:H555))</f>
        <v/>
      </c>
      <c r="U555" s="24"/>
      <c r="V555" s="30" t="str">
        <f t="shared" si="54"/>
        <v/>
      </c>
      <c r="W555" s="29" t="str">
        <f>IF(P555="","",((P555-K555)*'1. Data Input'!$C$13)/12)</f>
        <v/>
      </c>
    </row>
    <row r="556" spans="1:23" s="20" customFormat="1">
      <c r="A556" s="25" t="str">
        <f t="shared" si="55"/>
        <v/>
      </c>
      <c r="B556" s="25" t="str">
        <f t="shared" si="56"/>
        <v/>
      </c>
      <c r="C556" s="25" t="str">
        <f>IF(D556="","",'1. Data Input'!$C$5+('3. Monthly Balance Sheet'!B556-'1. Data Input'!$C$4))</f>
        <v/>
      </c>
      <c r="D556" s="97"/>
      <c r="E556" s="93"/>
      <c r="F556" s="22"/>
      <c r="G556" s="29" t="str">
        <f t="shared" si="57"/>
        <v/>
      </c>
      <c r="H556" s="94" t="str">
        <f>IF(B556="","",IFERROR(SUMPRODUCT((MONTH('4. Trading Tracker'!$F$8:$F$703)=A556)*(YEAR('4. Trading Tracker'!$F$8:$F$703)=B556)*('4. Trading Tracker'!$L$8:$L$703)),0))</f>
        <v/>
      </c>
      <c r="I556" s="99"/>
      <c r="J556" s="4"/>
      <c r="K556" s="93"/>
      <c r="L556" s="22"/>
      <c r="M556" s="22"/>
      <c r="N556" s="22"/>
      <c r="O556" s="22"/>
      <c r="P556" s="29" t="str">
        <f t="shared" si="53"/>
        <v/>
      </c>
      <c r="Q556" s="152" t="str">
        <f t="shared" si="58"/>
        <v/>
      </c>
      <c r="R556" s="24"/>
      <c r="S556" s="149" t="str">
        <f>IF(L556="","",L556-SUM($H$9:H556))</f>
        <v/>
      </c>
      <c r="T556" s="86" t="str">
        <f>IF(H556="","",S556/SUM($H$9:H556))</f>
        <v/>
      </c>
      <c r="U556" s="24"/>
      <c r="V556" s="30" t="str">
        <f t="shared" si="54"/>
        <v/>
      </c>
      <c r="W556" s="29" t="str">
        <f>IF(P556="","",((P556-K556)*'1. Data Input'!$C$13)/12)</f>
        <v/>
      </c>
    </row>
    <row r="557" spans="1:23" s="20" customFormat="1">
      <c r="A557" s="25" t="str">
        <f t="shared" si="55"/>
        <v/>
      </c>
      <c r="B557" s="25" t="str">
        <f t="shared" si="56"/>
        <v/>
      </c>
      <c r="C557" s="25" t="str">
        <f>IF(D557="","",'1. Data Input'!$C$5+('3. Monthly Balance Sheet'!B557-'1. Data Input'!$C$4))</f>
        <v/>
      </c>
      <c r="D557" s="97"/>
      <c r="E557" s="93"/>
      <c r="F557" s="22"/>
      <c r="G557" s="29" t="str">
        <f t="shared" si="57"/>
        <v/>
      </c>
      <c r="H557" s="94" t="str">
        <f>IF(B557="","",IFERROR(SUMPRODUCT((MONTH('4. Trading Tracker'!$F$8:$F$703)=A557)*(YEAR('4. Trading Tracker'!$F$8:$F$703)=B557)*('4. Trading Tracker'!$L$8:$L$703)),0))</f>
        <v/>
      </c>
      <c r="I557" s="99"/>
      <c r="J557" s="4"/>
      <c r="K557" s="93"/>
      <c r="L557" s="22"/>
      <c r="M557" s="22"/>
      <c r="N557" s="22"/>
      <c r="O557" s="22"/>
      <c r="P557" s="29" t="str">
        <f t="shared" si="53"/>
        <v/>
      </c>
      <c r="Q557" s="152" t="str">
        <f t="shared" si="58"/>
        <v/>
      </c>
      <c r="R557" s="24"/>
      <c r="S557" s="149" t="str">
        <f>IF(L557="","",L557-SUM($H$9:H557))</f>
        <v/>
      </c>
      <c r="T557" s="86" t="str">
        <f>IF(H557="","",S557/SUM($H$9:H557))</f>
        <v/>
      </c>
      <c r="U557" s="24"/>
      <c r="V557" s="30" t="str">
        <f t="shared" si="54"/>
        <v/>
      </c>
      <c r="W557" s="29" t="str">
        <f>IF(P557="","",((P557-K557)*'1. Data Input'!$C$13)/12)</f>
        <v/>
      </c>
    </row>
    <row r="558" spans="1:23" s="20" customFormat="1">
      <c r="A558" s="25" t="str">
        <f t="shared" si="55"/>
        <v/>
      </c>
      <c r="B558" s="25" t="str">
        <f t="shared" si="56"/>
        <v/>
      </c>
      <c r="C558" s="25" t="str">
        <f>IF(D558="","",'1. Data Input'!$C$5+('3. Monthly Balance Sheet'!B558-'1. Data Input'!$C$4))</f>
        <v/>
      </c>
      <c r="D558" s="97"/>
      <c r="E558" s="93"/>
      <c r="F558" s="22"/>
      <c r="G558" s="29" t="str">
        <f t="shared" si="57"/>
        <v/>
      </c>
      <c r="H558" s="94" t="str">
        <f>IF(B558="","",IFERROR(SUMPRODUCT((MONTH('4. Trading Tracker'!$F$8:$F$703)=A558)*(YEAR('4. Trading Tracker'!$F$8:$F$703)=B558)*('4. Trading Tracker'!$L$8:$L$703)),0))</f>
        <v/>
      </c>
      <c r="I558" s="99"/>
      <c r="J558" s="4"/>
      <c r="K558" s="93"/>
      <c r="L558" s="22"/>
      <c r="M558" s="22"/>
      <c r="N558" s="22"/>
      <c r="O558" s="22"/>
      <c r="P558" s="29" t="str">
        <f t="shared" si="53"/>
        <v/>
      </c>
      <c r="Q558" s="152" t="str">
        <f t="shared" si="58"/>
        <v/>
      </c>
      <c r="R558" s="24"/>
      <c r="S558" s="149" t="str">
        <f>IF(L558="","",L558-SUM($H$9:H558))</f>
        <v/>
      </c>
      <c r="T558" s="86" t="str">
        <f>IF(H558="","",S558/SUM($H$9:H558))</f>
        <v/>
      </c>
      <c r="U558" s="24"/>
      <c r="V558" s="30" t="str">
        <f t="shared" si="54"/>
        <v/>
      </c>
      <c r="W558" s="29" t="str">
        <f>IF(P558="","",((P558-K558)*'1. Data Input'!$C$13)/12)</f>
        <v/>
      </c>
    </row>
    <row r="559" spans="1:23" s="20" customFormat="1">
      <c r="A559" s="25" t="str">
        <f t="shared" si="55"/>
        <v/>
      </c>
      <c r="B559" s="25" t="str">
        <f t="shared" si="56"/>
        <v/>
      </c>
      <c r="C559" s="25" t="str">
        <f>IF(D559="","",'1. Data Input'!$C$5+('3. Monthly Balance Sheet'!B559-'1. Data Input'!$C$4))</f>
        <v/>
      </c>
      <c r="D559" s="97"/>
      <c r="E559" s="93"/>
      <c r="F559" s="22"/>
      <c r="G559" s="29" t="str">
        <f t="shared" si="57"/>
        <v/>
      </c>
      <c r="H559" s="94" t="str">
        <f>IF(B559="","",IFERROR(SUMPRODUCT((MONTH('4. Trading Tracker'!$F$8:$F$703)=A559)*(YEAR('4. Trading Tracker'!$F$8:$F$703)=B559)*('4. Trading Tracker'!$L$8:$L$703)),0))</f>
        <v/>
      </c>
      <c r="I559" s="99"/>
      <c r="J559" s="4"/>
      <c r="K559" s="93"/>
      <c r="L559" s="22"/>
      <c r="M559" s="22"/>
      <c r="N559" s="22"/>
      <c r="O559" s="22"/>
      <c r="P559" s="29" t="str">
        <f t="shared" si="53"/>
        <v/>
      </c>
      <c r="Q559" s="152" t="str">
        <f t="shared" si="58"/>
        <v/>
      </c>
      <c r="R559" s="24"/>
      <c r="S559" s="149" t="str">
        <f>IF(L559="","",L559-SUM($H$9:H559))</f>
        <v/>
      </c>
      <c r="T559" s="86" t="str">
        <f>IF(H559="","",S559/SUM($H$9:H559))</f>
        <v/>
      </c>
      <c r="U559" s="24"/>
      <c r="V559" s="30" t="str">
        <f t="shared" si="54"/>
        <v/>
      </c>
      <c r="W559" s="29" t="str">
        <f>IF(P559="","",((P559-K559)*'1. Data Input'!$C$13)/12)</f>
        <v/>
      </c>
    </row>
    <row r="560" spans="1:23" s="20" customFormat="1">
      <c r="A560" s="25" t="str">
        <f t="shared" si="55"/>
        <v/>
      </c>
      <c r="B560" s="25" t="str">
        <f t="shared" si="56"/>
        <v/>
      </c>
      <c r="C560" s="25" t="str">
        <f>IF(D560="","",'1. Data Input'!$C$5+('3. Monthly Balance Sheet'!B560-'1. Data Input'!$C$4))</f>
        <v/>
      </c>
      <c r="D560" s="97"/>
      <c r="E560" s="93"/>
      <c r="F560" s="22"/>
      <c r="G560" s="29" t="str">
        <f t="shared" si="57"/>
        <v/>
      </c>
      <c r="H560" s="94" t="str">
        <f>IF(B560="","",IFERROR(SUMPRODUCT((MONTH('4. Trading Tracker'!$F$8:$F$703)=A560)*(YEAR('4. Trading Tracker'!$F$8:$F$703)=B560)*('4. Trading Tracker'!$L$8:$L$703)),0))</f>
        <v/>
      </c>
      <c r="I560" s="99"/>
      <c r="J560" s="4"/>
      <c r="K560" s="93"/>
      <c r="L560" s="22"/>
      <c r="M560" s="22"/>
      <c r="N560" s="22"/>
      <c r="O560" s="22"/>
      <c r="P560" s="29" t="str">
        <f t="shared" si="53"/>
        <v/>
      </c>
      <c r="Q560" s="152" t="str">
        <f t="shared" si="58"/>
        <v/>
      </c>
      <c r="R560" s="24"/>
      <c r="S560" s="149" t="str">
        <f>IF(L560="","",L560-SUM($H$9:H560))</f>
        <v/>
      </c>
      <c r="T560" s="86" t="str">
        <f>IF(H560="","",S560/SUM($H$9:H560))</f>
        <v/>
      </c>
      <c r="U560" s="24"/>
      <c r="V560" s="30" t="str">
        <f t="shared" si="54"/>
        <v/>
      </c>
      <c r="W560" s="29" t="str">
        <f>IF(P560="","",((P560-K560)*'1. Data Input'!$C$13)/12)</f>
        <v/>
      </c>
    </row>
    <row r="561" spans="1:23" s="20" customFormat="1">
      <c r="A561" s="25" t="str">
        <f t="shared" si="55"/>
        <v/>
      </c>
      <c r="B561" s="25" t="str">
        <f t="shared" si="56"/>
        <v/>
      </c>
      <c r="C561" s="25" t="str">
        <f>IF(D561="","",'1. Data Input'!$C$5+('3. Monthly Balance Sheet'!B561-'1. Data Input'!$C$4))</f>
        <v/>
      </c>
      <c r="D561" s="97"/>
      <c r="E561" s="93"/>
      <c r="F561" s="22"/>
      <c r="G561" s="29" t="str">
        <f t="shared" si="57"/>
        <v/>
      </c>
      <c r="H561" s="94" t="str">
        <f>IF(B561="","",IFERROR(SUMPRODUCT((MONTH('4. Trading Tracker'!$F$8:$F$703)=A561)*(YEAR('4. Trading Tracker'!$F$8:$F$703)=B561)*('4. Trading Tracker'!$L$8:$L$703)),0))</f>
        <v/>
      </c>
      <c r="I561" s="99"/>
      <c r="J561" s="4"/>
      <c r="K561" s="93"/>
      <c r="L561" s="22"/>
      <c r="M561" s="22"/>
      <c r="N561" s="22"/>
      <c r="O561" s="22"/>
      <c r="P561" s="29" t="str">
        <f t="shared" si="53"/>
        <v/>
      </c>
      <c r="Q561" s="152" t="str">
        <f t="shared" si="58"/>
        <v/>
      </c>
      <c r="R561" s="24"/>
      <c r="S561" s="149" t="str">
        <f>IF(L561="","",L561-SUM($H$9:H561))</f>
        <v/>
      </c>
      <c r="T561" s="86" t="str">
        <f>IF(H561="","",S561/SUM($H$9:H561))</f>
        <v/>
      </c>
      <c r="U561" s="24"/>
      <c r="V561" s="30" t="str">
        <f t="shared" si="54"/>
        <v/>
      </c>
      <c r="W561" s="29" t="str">
        <f>IF(P561="","",((P561-K561)*'1. Data Input'!$C$13)/12)</f>
        <v/>
      </c>
    </row>
    <row r="562" spans="1:23" s="20" customFormat="1">
      <c r="A562" s="25" t="str">
        <f t="shared" si="55"/>
        <v/>
      </c>
      <c r="B562" s="25" t="str">
        <f t="shared" si="56"/>
        <v/>
      </c>
      <c r="C562" s="25" t="str">
        <f>IF(D562="","",'1. Data Input'!$C$5+('3. Monthly Balance Sheet'!B562-'1. Data Input'!$C$4))</f>
        <v/>
      </c>
      <c r="D562" s="97"/>
      <c r="E562" s="93"/>
      <c r="F562" s="22"/>
      <c r="G562" s="29" t="str">
        <f t="shared" si="57"/>
        <v/>
      </c>
      <c r="H562" s="94" t="str">
        <f>IF(B562="","",IFERROR(SUMPRODUCT((MONTH('4. Trading Tracker'!$F$8:$F$703)=A562)*(YEAR('4. Trading Tracker'!$F$8:$F$703)=B562)*('4. Trading Tracker'!$L$8:$L$703)),0))</f>
        <v/>
      </c>
      <c r="I562" s="99"/>
      <c r="J562" s="4"/>
      <c r="K562" s="93"/>
      <c r="L562" s="22"/>
      <c r="M562" s="22"/>
      <c r="N562" s="22"/>
      <c r="O562" s="22"/>
      <c r="P562" s="29" t="str">
        <f t="shared" si="53"/>
        <v/>
      </c>
      <c r="Q562" s="152" t="str">
        <f t="shared" si="58"/>
        <v/>
      </c>
      <c r="R562" s="24"/>
      <c r="S562" s="149" t="str">
        <f>IF(L562="","",L562-SUM($H$9:H562))</f>
        <v/>
      </c>
      <c r="T562" s="86" t="str">
        <f>IF(H562="","",S562/SUM($H$9:H562))</f>
        <v/>
      </c>
      <c r="U562" s="24"/>
      <c r="V562" s="30" t="str">
        <f t="shared" si="54"/>
        <v/>
      </c>
      <c r="W562" s="29" t="str">
        <f>IF(P562="","",((P562-K562)*'1. Data Input'!$C$13)/12)</f>
        <v/>
      </c>
    </row>
    <row r="563" spans="1:23" s="20" customFormat="1">
      <c r="A563" s="25" t="str">
        <f t="shared" si="55"/>
        <v/>
      </c>
      <c r="B563" s="25" t="str">
        <f t="shared" si="56"/>
        <v/>
      </c>
      <c r="C563" s="25" t="str">
        <f>IF(D563="","",'1. Data Input'!$C$5+('3. Monthly Balance Sheet'!B563-'1. Data Input'!$C$4))</f>
        <v/>
      </c>
      <c r="D563" s="97"/>
      <c r="E563" s="93"/>
      <c r="F563" s="22"/>
      <c r="G563" s="29" t="str">
        <f t="shared" si="57"/>
        <v/>
      </c>
      <c r="H563" s="94" t="str">
        <f>IF(B563="","",IFERROR(SUMPRODUCT((MONTH('4. Trading Tracker'!$F$8:$F$703)=A563)*(YEAR('4. Trading Tracker'!$F$8:$F$703)=B563)*('4. Trading Tracker'!$L$8:$L$703)),0))</f>
        <v/>
      </c>
      <c r="I563" s="99"/>
      <c r="J563" s="4"/>
      <c r="K563" s="93"/>
      <c r="L563" s="22"/>
      <c r="M563" s="22"/>
      <c r="N563" s="22"/>
      <c r="O563" s="22"/>
      <c r="P563" s="29" t="str">
        <f t="shared" si="53"/>
        <v/>
      </c>
      <c r="Q563" s="152" t="str">
        <f t="shared" si="58"/>
        <v/>
      </c>
      <c r="R563" s="24"/>
      <c r="S563" s="149" t="str">
        <f>IF(L563="","",L563-SUM($H$9:H563))</f>
        <v/>
      </c>
      <c r="T563" s="86" t="str">
        <f>IF(H563="","",S563/SUM($H$9:H563))</f>
        <v/>
      </c>
      <c r="U563" s="24"/>
      <c r="V563" s="30" t="str">
        <f t="shared" si="54"/>
        <v/>
      </c>
      <c r="W563" s="29" t="str">
        <f>IF(P563="","",((P563-K563)*'1. Data Input'!$C$13)/12)</f>
        <v/>
      </c>
    </row>
    <row r="564" spans="1:23" s="20" customFormat="1">
      <c r="A564" s="25" t="str">
        <f t="shared" si="55"/>
        <v/>
      </c>
      <c r="B564" s="25" t="str">
        <f t="shared" si="56"/>
        <v/>
      </c>
      <c r="C564" s="25" t="str">
        <f>IF(D564="","",'1. Data Input'!$C$5+('3. Monthly Balance Sheet'!B564-'1. Data Input'!$C$4))</f>
        <v/>
      </c>
      <c r="D564" s="97"/>
      <c r="E564" s="93"/>
      <c r="F564" s="22"/>
      <c r="G564" s="29" t="str">
        <f t="shared" si="57"/>
        <v/>
      </c>
      <c r="H564" s="94" t="str">
        <f>IF(B564="","",IFERROR(SUMPRODUCT((MONTH('4. Trading Tracker'!$F$8:$F$703)=A564)*(YEAR('4. Trading Tracker'!$F$8:$F$703)=B564)*('4. Trading Tracker'!$L$8:$L$703)),0))</f>
        <v/>
      </c>
      <c r="I564" s="99"/>
      <c r="J564" s="4"/>
      <c r="K564" s="93"/>
      <c r="L564" s="22"/>
      <c r="M564" s="22"/>
      <c r="N564" s="22"/>
      <c r="O564" s="22"/>
      <c r="P564" s="29" t="str">
        <f t="shared" si="53"/>
        <v/>
      </c>
      <c r="Q564" s="152" t="str">
        <f t="shared" si="58"/>
        <v/>
      </c>
      <c r="R564" s="24"/>
      <c r="S564" s="149" t="str">
        <f>IF(L564="","",L564-SUM($H$9:H564))</f>
        <v/>
      </c>
      <c r="T564" s="86" t="str">
        <f>IF(H564="","",S564/SUM($H$9:H564))</f>
        <v/>
      </c>
      <c r="U564" s="24"/>
      <c r="V564" s="30" t="str">
        <f t="shared" si="54"/>
        <v/>
      </c>
      <c r="W564" s="29" t="str">
        <f>IF(P564="","",((P564-K564)*'1. Data Input'!$C$13)/12)</f>
        <v/>
      </c>
    </row>
    <row r="565" spans="1:23" s="20" customFormat="1">
      <c r="A565" s="25" t="str">
        <f t="shared" si="55"/>
        <v/>
      </c>
      <c r="B565" s="25" t="str">
        <f t="shared" si="56"/>
        <v/>
      </c>
      <c r="C565" s="25" t="str">
        <f>IF(D565="","",'1. Data Input'!$C$5+('3. Monthly Balance Sheet'!B565-'1. Data Input'!$C$4))</f>
        <v/>
      </c>
      <c r="D565" s="97"/>
      <c r="E565" s="93"/>
      <c r="F565" s="22"/>
      <c r="G565" s="29" t="str">
        <f t="shared" si="57"/>
        <v/>
      </c>
      <c r="H565" s="94" t="str">
        <f>IF(B565="","",IFERROR(SUMPRODUCT((MONTH('4. Trading Tracker'!$F$8:$F$703)=A565)*(YEAR('4. Trading Tracker'!$F$8:$F$703)=B565)*('4. Trading Tracker'!$L$8:$L$703)),0))</f>
        <v/>
      </c>
      <c r="I565" s="99"/>
      <c r="J565" s="4"/>
      <c r="K565" s="93"/>
      <c r="L565" s="22"/>
      <c r="M565" s="22"/>
      <c r="N565" s="22"/>
      <c r="O565" s="22"/>
      <c r="P565" s="29" t="str">
        <f t="shared" si="53"/>
        <v/>
      </c>
      <c r="Q565" s="152" t="str">
        <f t="shared" si="58"/>
        <v/>
      </c>
      <c r="R565" s="24"/>
      <c r="S565" s="149" t="str">
        <f>IF(L565="","",L565-SUM($H$9:H565))</f>
        <v/>
      </c>
      <c r="T565" s="86" t="str">
        <f>IF(H565="","",S565/SUM($H$9:H565))</f>
        <v/>
      </c>
      <c r="U565" s="24"/>
      <c r="V565" s="30" t="str">
        <f t="shared" si="54"/>
        <v/>
      </c>
      <c r="W565" s="29" t="str">
        <f>IF(P565="","",((P565-K565)*'1. Data Input'!$C$13)/12)</f>
        <v/>
      </c>
    </row>
    <row r="566" spans="1:23" s="20" customFormat="1">
      <c r="A566" s="25" t="str">
        <f t="shared" si="55"/>
        <v/>
      </c>
      <c r="B566" s="25" t="str">
        <f t="shared" si="56"/>
        <v/>
      </c>
      <c r="C566" s="25" t="str">
        <f>IF(D566="","",'1. Data Input'!$C$5+('3. Monthly Balance Sheet'!B566-'1. Data Input'!$C$4))</f>
        <v/>
      </c>
      <c r="D566" s="97"/>
      <c r="E566" s="93"/>
      <c r="F566" s="22"/>
      <c r="G566" s="29" t="str">
        <f t="shared" si="57"/>
        <v/>
      </c>
      <c r="H566" s="94" t="str">
        <f>IF(B566="","",IFERROR(SUMPRODUCT((MONTH('4. Trading Tracker'!$F$8:$F$703)=A566)*(YEAR('4. Trading Tracker'!$F$8:$F$703)=B566)*('4. Trading Tracker'!$L$8:$L$703)),0))</f>
        <v/>
      </c>
      <c r="I566" s="99"/>
      <c r="J566" s="4"/>
      <c r="K566" s="93"/>
      <c r="L566" s="22"/>
      <c r="M566" s="22"/>
      <c r="N566" s="22"/>
      <c r="O566" s="22"/>
      <c r="P566" s="29" t="str">
        <f t="shared" si="53"/>
        <v/>
      </c>
      <c r="Q566" s="152" t="str">
        <f t="shared" si="58"/>
        <v/>
      </c>
      <c r="R566" s="24"/>
      <c r="S566" s="149" t="str">
        <f>IF(L566="","",L566-SUM($H$9:H566))</f>
        <v/>
      </c>
      <c r="T566" s="86" t="str">
        <f>IF(H566="","",S566/SUM($H$9:H566))</f>
        <v/>
      </c>
      <c r="U566" s="24"/>
      <c r="V566" s="30" t="str">
        <f t="shared" si="54"/>
        <v/>
      </c>
      <c r="W566" s="29" t="str">
        <f>IF(P566="","",((P566-K566)*'1. Data Input'!$C$13)/12)</f>
        <v/>
      </c>
    </row>
    <row r="567" spans="1:23" s="20" customFormat="1">
      <c r="A567" s="25" t="str">
        <f t="shared" si="55"/>
        <v/>
      </c>
      <c r="B567" s="25" t="str">
        <f t="shared" si="56"/>
        <v/>
      </c>
      <c r="C567" s="25" t="str">
        <f>IF(D567="","",'1. Data Input'!$C$5+('3. Monthly Balance Sheet'!B567-'1. Data Input'!$C$4))</f>
        <v/>
      </c>
      <c r="D567" s="97"/>
      <c r="E567" s="93"/>
      <c r="F567" s="22"/>
      <c r="G567" s="29" t="str">
        <f t="shared" si="57"/>
        <v/>
      </c>
      <c r="H567" s="94" t="str">
        <f>IF(B567="","",IFERROR(SUMPRODUCT((MONTH('4. Trading Tracker'!$F$8:$F$703)=A567)*(YEAR('4. Trading Tracker'!$F$8:$F$703)=B567)*('4. Trading Tracker'!$L$8:$L$703)),0))</f>
        <v/>
      </c>
      <c r="I567" s="99"/>
      <c r="J567" s="4"/>
      <c r="K567" s="93"/>
      <c r="L567" s="22"/>
      <c r="M567" s="22"/>
      <c r="N567" s="22"/>
      <c r="O567" s="22"/>
      <c r="P567" s="29" t="str">
        <f t="shared" si="53"/>
        <v/>
      </c>
      <c r="Q567" s="152" t="str">
        <f t="shared" si="58"/>
        <v/>
      </c>
      <c r="R567" s="24"/>
      <c r="S567" s="149" t="str">
        <f>IF(L567="","",L567-SUM($H$9:H567))</f>
        <v/>
      </c>
      <c r="T567" s="86" t="str">
        <f>IF(H567="","",S567/SUM($H$9:H567))</f>
        <v/>
      </c>
      <c r="U567" s="24"/>
      <c r="V567" s="30" t="str">
        <f t="shared" si="54"/>
        <v/>
      </c>
      <c r="W567" s="29" t="str">
        <f>IF(P567="","",((P567-K567)*'1. Data Input'!$C$13)/12)</f>
        <v/>
      </c>
    </row>
    <row r="568" spans="1:23" s="20" customFormat="1">
      <c r="A568" s="25" t="str">
        <f t="shared" si="55"/>
        <v/>
      </c>
      <c r="B568" s="25" t="str">
        <f t="shared" si="56"/>
        <v/>
      </c>
      <c r="C568" s="25" t="str">
        <f>IF(D568="","",'1. Data Input'!$C$5+('3. Monthly Balance Sheet'!B568-'1. Data Input'!$C$4))</f>
        <v/>
      </c>
      <c r="D568" s="97"/>
      <c r="E568" s="93"/>
      <c r="F568" s="22"/>
      <c r="G568" s="29" t="str">
        <f t="shared" si="57"/>
        <v/>
      </c>
      <c r="H568" s="94" t="str">
        <f>IF(B568="","",IFERROR(SUMPRODUCT((MONTH('4. Trading Tracker'!$F$8:$F$703)=A568)*(YEAR('4. Trading Tracker'!$F$8:$F$703)=B568)*('4. Trading Tracker'!$L$8:$L$703)),0))</f>
        <v/>
      </c>
      <c r="I568" s="99"/>
      <c r="J568" s="4"/>
      <c r="K568" s="93"/>
      <c r="L568" s="22"/>
      <c r="M568" s="22"/>
      <c r="N568" s="22"/>
      <c r="O568" s="22"/>
      <c r="P568" s="29" t="str">
        <f t="shared" si="53"/>
        <v/>
      </c>
      <c r="Q568" s="152" t="str">
        <f t="shared" si="58"/>
        <v/>
      </c>
      <c r="R568" s="24"/>
      <c r="S568" s="149" t="str">
        <f>IF(L568="","",L568-SUM($H$9:H568))</f>
        <v/>
      </c>
      <c r="T568" s="86" t="str">
        <f>IF(H568="","",S568/SUM($H$9:H568))</f>
        <v/>
      </c>
      <c r="U568" s="24"/>
      <c r="V568" s="30" t="str">
        <f t="shared" si="54"/>
        <v/>
      </c>
      <c r="W568" s="29" t="str">
        <f>IF(P568="","",((P568-K568)*'1. Data Input'!$C$13)/12)</f>
        <v/>
      </c>
    </row>
    <row r="569" spans="1:23" s="20" customFormat="1">
      <c r="A569" s="25" t="str">
        <f t="shared" si="55"/>
        <v/>
      </c>
      <c r="B569" s="25" t="str">
        <f t="shared" si="56"/>
        <v/>
      </c>
      <c r="C569" s="25" t="str">
        <f>IF(D569="","",'1. Data Input'!$C$5+('3. Monthly Balance Sheet'!B569-'1. Data Input'!$C$4))</f>
        <v/>
      </c>
      <c r="D569" s="97"/>
      <c r="E569" s="93"/>
      <c r="F569" s="22"/>
      <c r="G569" s="29" t="str">
        <f t="shared" si="57"/>
        <v/>
      </c>
      <c r="H569" s="94" t="str">
        <f>IF(B569="","",IFERROR(SUMPRODUCT((MONTH('4. Trading Tracker'!$F$8:$F$703)=A569)*(YEAR('4. Trading Tracker'!$F$8:$F$703)=B569)*('4. Trading Tracker'!$L$8:$L$703)),0))</f>
        <v/>
      </c>
      <c r="I569" s="99"/>
      <c r="J569" s="4"/>
      <c r="K569" s="93"/>
      <c r="L569" s="22"/>
      <c r="M569" s="22"/>
      <c r="N569" s="22"/>
      <c r="O569" s="22"/>
      <c r="P569" s="29" t="str">
        <f t="shared" si="53"/>
        <v/>
      </c>
      <c r="Q569" s="152" t="str">
        <f t="shared" si="58"/>
        <v/>
      </c>
      <c r="R569" s="24"/>
      <c r="S569" s="149" t="str">
        <f>IF(L569="","",L569-SUM($H$9:H569))</f>
        <v/>
      </c>
      <c r="T569" s="86" t="str">
        <f>IF(H569="","",S569/SUM($H$9:H569))</f>
        <v/>
      </c>
      <c r="U569" s="24"/>
      <c r="V569" s="30" t="str">
        <f t="shared" si="54"/>
        <v/>
      </c>
      <c r="W569" s="29" t="str">
        <f>IF(P569="","",((P569-K569)*'1. Data Input'!$C$13)/12)</f>
        <v/>
      </c>
    </row>
    <row r="570" spans="1:23" s="20" customFormat="1">
      <c r="A570" s="25" t="str">
        <f t="shared" si="55"/>
        <v/>
      </c>
      <c r="B570" s="25" t="str">
        <f t="shared" si="56"/>
        <v/>
      </c>
      <c r="C570" s="25" t="str">
        <f>IF(D570="","",'1. Data Input'!$C$5+('3. Monthly Balance Sheet'!B570-'1. Data Input'!$C$4))</f>
        <v/>
      </c>
      <c r="D570" s="97"/>
      <c r="E570" s="93"/>
      <c r="F570" s="22"/>
      <c r="G570" s="29" t="str">
        <f t="shared" si="57"/>
        <v/>
      </c>
      <c r="H570" s="94" t="str">
        <f>IF(B570="","",IFERROR(SUMPRODUCT((MONTH('4. Trading Tracker'!$F$8:$F$703)=A570)*(YEAR('4. Trading Tracker'!$F$8:$F$703)=B570)*('4. Trading Tracker'!$L$8:$L$703)),0))</f>
        <v/>
      </c>
      <c r="I570" s="99"/>
      <c r="J570" s="4"/>
      <c r="K570" s="93"/>
      <c r="L570" s="22"/>
      <c r="M570" s="22"/>
      <c r="N570" s="22"/>
      <c r="O570" s="22"/>
      <c r="P570" s="29" t="str">
        <f t="shared" si="53"/>
        <v/>
      </c>
      <c r="Q570" s="152" t="str">
        <f t="shared" si="58"/>
        <v/>
      </c>
      <c r="R570" s="24"/>
      <c r="S570" s="149" t="str">
        <f>IF(L570="","",L570-SUM($H$9:H570))</f>
        <v/>
      </c>
      <c r="T570" s="86" t="str">
        <f>IF(H570="","",S570/SUM($H$9:H570))</f>
        <v/>
      </c>
      <c r="U570" s="24"/>
      <c r="V570" s="30" t="str">
        <f t="shared" si="54"/>
        <v/>
      </c>
      <c r="W570" s="29" t="str">
        <f>IF(P570="","",((P570-K570)*'1. Data Input'!$C$13)/12)</f>
        <v/>
      </c>
    </row>
    <row r="571" spans="1:23" s="20" customFormat="1">
      <c r="A571" s="25" t="str">
        <f t="shared" si="55"/>
        <v/>
      </c>
      <c r="B571" s="25" t="str">
        <f t="shared" si="56"/>
        <v/>
      </c>
      <c r="C571" s="25" t="str">
        <f>IF(D571="","",'1. Data Input'!$C$5+('3. Monthly Balance Sheet'!B571-'1. Data Input'!$C$4))</f>
        <v/>
      </c>
      <c r="D571" s="97"/>
      <c r="E571" s="93"/>
      <c r="F571" s="22"/>
      <c r="G571" s="29" t="str">
        <f t="shared" si="57"/>
        <v/>
      </c>
      <c r="H571" s="94" t="str">
        <f>IF(B571="","",IFERROR(SUMPRODUCT((MONTH('4. Trading Tracker'!$F$8:$F$703)=A571)*(YEAR('4. Trading Tracker'!$F$8:$F$703)=B571)*('4. Trading Tracker'!$L$8:$L$703)),0))</f>
        <v/>
      </c>
      <c r="I571" s="99"/>
      <c r="J571" s="4"/>
      <c r="K571" s="93"/>
      <c r="L571" s="22"/>
      <c r="M571" s="22"/>
      <c r="N571" s="22"/>
      <c r="O571" s="22"/>
      <c r="P571" s="29" t="str">
        <f t="shared" si="53"/>
        <v/>
      </c>
      <c r="Q571" s="152" t="str">
        <f t="shared" si="58"/>
        <v/>
      </c>
      <c r="R571" s="24"/>
      <c r="S571" s="149" t="str">
        <f>IF(L571="","",L571-SUM($H$9:H571))</f>
        <v/>
      </c>
      <c r="T571" s="86" t="str">
        <f>IF(H571="","",S571/SUM($H$9:H571))</f>
        <v/>
      </c>
      <c r="U571" s="24"/>
      <c r="V571" s="30" t="str">
        <f t="shared" si="54"/>
        <v/>
      </c>
      <c r="W571" s="29" t="str">
        <f>IF(P571="","",((P571-K571)*'1. Data Input'!$C$13)/12)</f>
        <v/>
      </c>
    </row>
    <row r="572" spans="1:23" s="20" customFormat="1">
      <c r="A572" s="25" t="str">
        <f t="shared" si="55"/>
        <v/>
      </c>
      <c r="B572" s="25" t="str">
        <f t="shared" si="56"/>
        <v/>
      </c>
      <c r="C572" s="25" t="str">
        <f>IF(D572="","",'1. Data Input'!$C$5+('3. Monthly Balance Sheet'!B572-'1. Data Input'!$C$4))</f>
        <v/>
      </c>
      <c r="D572" s="97"/>
      <c r="E572" s="93"/>
      <c r="F572" s="22"/>
      <c r="G572" s="29" t="str">
        <f t="shared" si="57"/>
        <v/>
      </c>
      <c r="H572" s="94" t="str">
        <f>IF(B572="","",IFERROR(SUMPRODUCT((MONTH('4. Trading Tracker'!$F$8:$F$703)=A572)*(YEAR('4. Trading Tracker'!$F$8:$F$703)=B572)*('4. Trading Tracker'!$L$8:$L$703)),0))</f>
        <v/>
      </c>
      <c r="I572" s="99"/>
      <c r="J572" s="4"/>
      <c r="K572" s="93"/>
      <c r="L572" s="22"/>
      <c r="M572" s="22"/>
      <c r="N572" s="22"/>
      <c r="O572" s="22"/>
      <c r="P572" s="29" t="str">
        <f t="shared" si="53"/>
        <v/>
      </c>
      <c r="Q572" s="152" t="str">
        <f t="shared" si="58"/>
        <v/>
      </c>
      <c r="R572" s="24"/>
      <c r="S572" s="149" t="str">
        <f>IF(L572="","",L572-SUM($H$9:H572))</f>
        <v/>
      </c>
      <c r="T572" s="86" t="str">
        <f>IF(H572="","",S572/SUM($H$9:H572))</f>
        <v/>
      </c>
      <c r="U572" s="24"/>
      <c r="V572" s="30" t="str">
        <f t="shared" si="54"/>
        <v/>
      </c>
      <c r="W572" s="29" t="str">
        <f>IF(P572="","",((P572-K572)*'1. Data Input'!$C$13)/12)</f>
        <v/>
      </c>
    </row>
    <row r="573" spans="1:23" s="20" customFormat="1">
      <c r="A573" s="25" t="str">
        <f t="shared" si="55"/>
        <v/>
      </c>
      <c r="B573" s="25" t="str">
        <f t="shared" si="56"/>
        <v/>
      </c>
      <c r="C573" s="25" t="str">
        <f>IF(D573="","",'1. Data Input'!$C$5+('3. Monthly Balance Sheet'!B573-'1. Data Input'!$C$4))</f>
        <v/>
      </c>
      <c r="D573" s="97"/>
      <c r="E573" s="93"/>
      <c r="F573" s="22"/>
      <c r="G573" s="29" t="str">
        <f t="shared" si="57"/>
        <v/>
      </c>
      <c r="H573" s="94" t="str">
        <f>IF(B573="","",IFERROR(SUMPRODUCT((MONTH('4. Trading Tracker'!$F$8:$F$703)=A573)*(YEAR('4. Trading Tracker'!$F$8:$F$703)=B573)*('4. Trading Tracker'!$L$8:$L$703)),0))</f>
        <v/>
      </c>
      <c r="I573" s="99"/>
      <c r="J573" s="4"/>
      <c r="K573" s="93"/>
      <c r="L573" s="22"/>
      <c r="M573" s="22"/>
      <c r="N573" s="22"/>
      <c r="O573" s="22"/>
      <c r="P573" s="29" t="str">
        <f t="shared" si="53"/>
        <v/>
      </c>
      <c r="Q573" s="152" t="str">
        <f t="shared" si="58"/>
        <v/>
      </c>
      <c r="R573" s="24"/>
      <c r="S573" s="149" t="str">
        <f>IF(L573="","",L573-SUM($H$9:H573))</f>
        <v/>
      </c>
      <c r="T573" s="86" t="str">
        <f>IF(H573="","",S573/SUM($H$9:H573))</f>
        <v/>
      </c>
      <c r="U573" s="24"/>
      <c r="V573" s="30" t="str">
        <f t="shared" si="54"/>
        <v/>
      </c>
      <c r="W573" s="29" t="str">
        <f>IF(P573="","",((P573-K573)*'1. Data Input'!$C$13)/12)</f>
        <v/>
      </c>
    </row>
    <row r="574" spans="1:23" s="20" customFormat="1">
      <c r="A574" s="25" t="str">
        <f t="shared" si="55"/>
        <v/>
      </c>
      <c r="B574" s="25" t="str">
        <f t="shared" si="56"/>
        <v/>
      </c>
      <c r="C574" s="25" t="str">
        <f>IF(D574="","",'1. Data Input'!$C$5+('3. Monthly Balance Sheet'!B574-'1. Data Input'!$C$4))</f>
        <v/>
      </c>
      <c r="D574" s="97"/>
      <c r="E574" s="93"/>
      <c r="F574" s="22"/>
      <c r="G574" s="29" t="str">
        <f t="shared" si="57"/>
        <v/>
      </c>
      <c r="H574" s="94" t="str">
        <f>IF(B574="","",IFERROR(SUMPRODUCT((MONTH('4. Trading Tracker'!$F$8:$F$703)=A574)*(YEAR('4. Trading Tracker'!$F$8:$F$703)=B574)*('4. Trading Tracker'!$L$8:$L$703)),0))</f>
        <v/>
      </c>
      <c r="I574" s="99"/>
      <c r="J574" s="4"/>
      <c r="K574" s="93"/>
      <c r="L574" s="22"/>
      <c r="M574" s="22"/>
      <c r="N574" s="22"/>
      <c r="O574" s="22"/>
      <c r="P574" s="29" t="str">
        <f t="shared" si="53"/>
        <v/>
      </c>
      <c r="Q574" s="152" t="str">
        <f t="shared" si="58"/>
        <v/>
      </c>
      <c r="R574" s="24"/>
      <c r="S574" s="149" t="str">
        <f>IF(L574="","",L574-SUM($H$9:H574))</f>
        <v/>
      </c>
      <c r="T574" s="86" t="str">
        <f>IF(H574="","",S574/SUM($H$9:H574))</f>
        <v/>
      </c>
      <c r="U574" s="24"/>
      <c r="V574" s="30" t="str">
        <f t="shared" si="54"/>
        <v/>
      </c>
      <c r="W574" s="29" t="str">
        <f>IF(P574="","",((P574-K574)*'1. Data Input'!$C$13)/12)</f>
        <v/>
      </c>
    </row>
    <row r="575" spans="1:23" s="20" customFormat="1">
      <c r="A575" s="25" t="str">
        <f t="shared" si="55"/>
        <v/>
      </c>
      <c r="B575" s="25" t="str">
        <f t="shared" si="56"/>
        <v/>
      </c>
      <c r="C575" s="25" t="str">
        <f>IF(D575="","",'1. Data Input'!$C$5+('3. Monthly Balance Sheet'!B575-'1. Data Input'!$C$4))</f>
        <v/>
      </c>
      <c r="D575" s="97"/>
      <c r="E575" s="93"/>
      <c r="F575" s="22"/>
      <c r="G575" s="29" t="str">
        <f t="shared" si="57"/>
        <v/>
      </c>
      <c r="H575" s="94" t="str">
        <f>IF(B575="","",IFERROR(SUMPRODUCT((MONTH('4. Trading Tracker'!$F$8:$F$703)=A575)*(YEAR('4. Trading Tracker'!$F$8:$F$703)=B575)*('4. Trading Tracker'!$L$8:$L$703)),0))</f>
        <v/>
      </c>
      <c r="I575" s="99"/>
      <c r="J575" s="4"/>
      <c r="K575" s="93"/>
      <c r="L575" s="22"/>
      <c r="M575" s="22"/>
      <c r="N575" s="22"/>
      <c r="O575" s="22"/>
      <c r="P575" s="29" t="str">
        <f t="shared" si="53"/>
        <v/>
      </c>
      <c r="Q575" s="152" t="str">
        <f t="shared" si="58"/>
        <v/>
      </c>
      <c r="R575" s="24"/>
      <c r="S575" s="149" t="str">
        <f>IF(L575="","",L575-SUM($H$9:H575))</f>
        <v/>
      </c>
      <c r="T575" s="86" t="str">
        <f>IF(H575="","",S575/SUM($H$9:H575))</f>
        <v/>
      </c>
      <c r="U575" s="24"/>
      <c r="V575" s="30" t="str">
        <f t="shared" si="54"/>
        <v/>
      </c>
      <c r="W575" s="29" t="str">
        <f>IF(P575="","",((P575-K575)*'1. Data Input'!$C$13)/12)</f>
        <v/>
      </c>
    </row>
    <row r="576" spans="1:23" s="20" customFormat="1">
      <c r="A576" s="25" t="str">
        <f t="shared" si="55"/>
        <v/>
      </c>
      <c r="B576" s="25" t="str">
        <f t="shared" si="56"/>
        <v/>
      </c>
      <c r="C576" s="25" t="str">
        <f>IF(D576="","",'1. Data Input'!$C$5+('3. Monthly Balance Sheet'!B576-'1. Data Input'!$C$4))</f>
        <v/>
      </c>
      <c r="D576" s="97"/>
      <c r="E576" s="93"/>
      <c r="F576" s="22"/>
      <c r="G576" s="29" t="str">
        <f t="shared" si="57"/>
        <v/>
      </c>
      <c r="H576" s="94" t="str">
        <f>IF(B576="","",IFERROR(SUMPRODUCT((MONTH('4. Trading Tracker'!$F$8:$F$703)=A576)*(YEAR('4. Trading Tracker'!$F$8:$F$703)=B576)*('4. Trading Tracker'!$L$8:$L$703)),0))</f>
        <v/>
      </c>
      <c r="I576" s="99"/>
      <c r="J576" s="4"/>
      <c r="K576" s="93"/>
      <c r="L576" s="22"/>
      <c r="M576" s="22"/>
      <c r="N576" s="22"/>
      <c r="O576" s="22"/>
      <c r="P576" s="29" t="str">
        <f t="shared" si="53"/>
        <v/>
      </c>
      <c r="Q576" s="152" t="str">
        <f t="shared" si="58"/>
        <v/>
      </c>
      <c r="R576" s="24"/>
      <c r="S576" s="149" t="str">
        <f>IF(L576="","",L576-SUM($H$9:H576))</f>
        <v/>
      </c>
      <c r="T576" s="86" t="str">
        <f>IF(H576="","",S576/SUM($H$9:H576))</f>
        <v/>
      </c>
      <c r="U576" s="24"/>
      <c r="V576" s="30" t="str">
        <f t="shared" si="54"/>
        <v/>
      </c>
      <c r="W576" s="29" t="str">
        <f>IF(P576="","",((P576-K576)*'1. Data Input'!$C$13)/12)</f>
        <v/>
      </c>
    </row>
    <row r="577" spans="1:23" s="20" customFormat="1">
      <c r="A577" s="25" t="str">
        <f t="shared" si="55"/>
        <v/>
      </c>
      <c r="B577" s="25" t="str">
        <f t="shared" si="56"/>
        <v/>
      </c>
      <c r="C577" s="25" t="str">
        <f>IF(D577="","",'1. Data Input'!$C$5+('3. Monthly Balance Sheet'!B577-'1. Data Input'!$C$4))</f>
        <v/>
      </c>
      <c r="D577" s="97"/>
      <c r="E577" s="93"/>
      <c r="F577" s="22"/>
      <c r="G577" s="29" t="str">
        <f t="shared" si="57"/>
        <v/>
      </c>
      <c r="H577" s="94" t="str">
        <f>IF(B577="","",IFERROR(SUMPRODUCT((MONTH('4. Trading Tracker'!$F$8:$F$703)=A577)*(YEAR('4. Trading Tracker'!$F$8:$F$703)=B577)*('4. Trading Tracker'!$L$8:$L$703)),0))</f>
        <v/>
      </c>
      <c r="I577" s="99"/>
      <c r="J577" s="4"/>
      <c r="K577" s="93"/>
      <c r="L577" s="22"/>
      <c r="M577" s="22"/>
      <c r="N577" s="22"/>
      <c r="O577" s="22"/>
      <c r="P577" s="29" t="str">
        <f t="shared" si="53"/>
        <v/>
      </c>
      <c r="Q577" s="152" t="str">
        <f t="shared" si="58"/>
        <v/>
      </c>
      <c r="R577" s="24"/>
      <c r="S577" s="149" t="str">
        <f>IF(L577="","",L577-SUM($H$9:H577))</f>
        <v/>
      </c>
      <c r="T577" s="86" t="str">
        <f>IF(H577="","",S577/SUM($H$9:H577))</f>
        <v/>
      </c>
      <c r="U577" s="24"/>
      <c r="V577" s="30" t="str">
        <f t="shared" si="54"/>
        <v/>
      </c>
      <c r="W577" s="29" t="str">
        <f>IF(P577="","",((P577-K577)*'1. Data Input'!$C$13)/12)</f>
        <v/>
      </c>
    </row>
    <row r="578" spans="1:23" s="20" customFormat="1">
      <c r="A578" s="25" t="str">
        <f t="shared" si="55"/>
        <v/>
      </c>
      <c r="B578" s="25" t="str">
        <f t="shared" si="56"/>
        <v/>
      </c>
      <c r="C578" s="25" t="str">
        <f>IF(D578="","",'1. Data Input'!$C$5+('3. Monthly Balance Sheet'!B578-'1. Data Input'!$C$4))</f>
        <v/>
      </c>
      <c r="D578" s="97"/>
      <c r="E578" s="93"/>
      <c r="F578" s="22"/>
      <c r="G578" s="29" t="str">
        <f t="shared" si="57"/>
        <v/>
      </c>
      <c r="H578" s="94" t="str">
        <f>IF(B578="","",IFERROR(SUMPRODUCT((MONTH('4. Trading Tracker'!$F$8:$F$703)=A578)*(YEAR('4. Trading Tracker'!$F$8:$F$703)=B578)*('4. Trading Tracker'!$L$8:$L$703)),0))</f>
        <v/>
      </c>
      <c r="I578" s="99"/>
      <c r="J578" s="4"/>
      <c r="K578" s="93"/>
      <c r="L578" s="22"/>
      <c r="M578" s="22"/>
      <c r="N578" s="22"/>
      <c r="O578" s="22"/>
      <c r="P578" s="29" t="str">
        <f t="shared" si="53"/>
        <v/>
      </c>
      <c r="Q578" s="152" t="str">
        <f t="shared" si="58"/>
        <v/>
      </c>
      <c r="R578" s="24"/>
      <c r="S578" s="149" t="str">
        <f>IF(L578="","",L578-SUM($H$9:H578))</f>
        <v/>
      </c>
      <c r="T578" s="86" t="str">
        <f>IF(H578="","",S578/SUM($H$9:H578))</f>
        <v/>
      </c>
      <c r="U578" s="24"/>
      <c r="V578" s="30" t="str">
        <f t="shared" si="54"/>
        <v/>
      </c>
      <c r="W578" s="29" t="str">
        <f>IF(P578="","",((P578-K578)*'1. Data Input'!$C$13)/12)</f>
        <v/>
      </c>
    </row>
    <row r="579" spans="1:23" s="20" customFormat="1">
      <c r="A579" s="25" t="str">
        <f t="shared" si="55"/>
        <v/>
      </c>
      <c r="B579" s="25" t="str">
        <f t="shared" si="56"/>
        <v/>
      </c>
      <c r="C579" s="25" t="str">
        <f>IF(D579="","",'1. Data Input'!$C$5+('3. Monthly Balance Sheet'!B579-'1. Data Input'!$C$4))</f>
        <v/>
      </c>
      <c r="D579" s="97"/>
      <c r="E579" s="93"/>
      <c r="F579" s="22"/>
      <c r="G579" s="29" t="str">
        <f t="shared" si="57"/>
        <v/>
      </c>
      <c r="H579" s="94" t="str">
        <f>IF(B579="","",IFERROR(SUMPRODUCT((MONTH('4. Trading Tracker'!$F$8:$F$703)=A579)*(YEAR('4. Trading Tracker'!$F$8:$F$703)=B579)*('4. Trading Tracker'!$L$8:$L$703)),0))</f>
        <v/>
      </c>
      <c r="I579" s="99"/>
      <c r="J579" s="4"/>
      <c r="K579" s="93"/>
      <c r="L579" s="22"/>
      <c r="M579" s="22"/>
      <c r="N579" s="22"/>
      <c r="O579" s="22"/>
      <c r="P579" s="29" t="str">
        <f t="shared" si="53"/>
        <v/>
      </c>
      <c r="Q579" s="152" t="str">
        <f t="shared" si="58"/>
        <v/>
      </c>
      <c r="R579" s="24"/>
      <c r="S579" s="149" t="str">
        <f>IF(L579="","",L579-SUM($H$9:H579))</f>
        <v/>
      </c>
      <c r="T579" s="86" t="str">
        <f>IF(H579="","",S579/SUM($H$9:H579))</f>
        <v/>
      </c>
      <c r="U579" s="24"/>
      <c r="V579" s="30" t="str">
        <f t="shared" si="54"/>
        <v/>
      </c>
      <c r="W579" s="29" t="str">
        <f>IF(P579="","",((P579-K579)*'1. Data Input'!$C$13)/12)</f>
        <v/>
      </c>
    </row>
    <row r="580" spans="1:23" s="20" customFormat="1">
      <c r="A580" s="25" t="str">
        <f t="shared" si="55"/>
        <v/>
      </c>
      <c r="B580" s="25" t="str">
        <f t="shared" si="56"/>
        <v/>
      </c>
      <c r="C580" s="25" t="str">
        <f>IF(D580="","",'1. Data Input'!$C$5+('3. Monthly Balance Sheet'!B580-'1. Data Input'!$C$4))</f>
        <v/>
      </c>
      <c r="D580" s="97"/>
      <c r="E580" s="93"/>
      <c r="F580" s="22"/>
      <c r="G580" s="29" t="str">
        <f t="shared" si="57"/>
        <v/>
      </c>
      <c r="H580" s="94" t="str">
        <f>IF(B580="","",IFERROR(SUMPRODUCT((MONTH('4. Trading Tracker'!$F$8:$F$703)=A580)*(YEAR('4. Trading Tracker'!$F$8:$F$703)=B580)*('4. Trading Tracker'!$L$8:$L$703)),0))</f>
        <v/>
      </c>
      <c r="I580" s="99"/>
      <c r="J580" s="4"/>
      <c r="K580" s="93"/>
      <c r="L580" s="22"/>
      <c r="M580" s="22"/>
      <c r="N580" s="22"/>
      <c r="O580" s="22"/>
      <c r="P580" s="29" t="str">
        <f t="shared" si="53"/>
        <v/>
      </c>
      <c r="Q580" s="152" t="str">
        <f t="shared" si="58"/>
        <v/>
      </c>
      <c r="R580" s="24"/>
      <c r="S580" s="149" t="str">
        <f>IF(L580="","",L580-SUM($H$9:H580))</f>
        <v/>
      </c>
      <c r="T580" s="86" t="str">
        <f>IF(H580="","",S580/SUM($H$9:H580))</f>
        <v/>
      </c>
      <c r="U580" s="24"/>
      <c r="V580" s="30" t="str">
        <f t="shared" si="54"/>
        <v/>
      </c>
      <c r="W580" s="29" t="str">
        <f>IF(P580="","",((P580-K580)*'1. Data Input'!$C$13)/12)</f>
        <v/>
      </c>
    </row>
    <row r="581" spans="1:23" s="20" customFormat="1">
      <c r="A581" s="25" t="str">
        <f t="shared" si="55"/>
        <v/>
      </c>
      <c r="B581" s="25" t="str">
        <f t="shared" si="56"/>
        <v/>
      </c>
      <c r="C581" s="25" t="str">
        <f>IF(D581="","",'1. Data Input'!$C$5+('3. Monthly Balance Sheet'!B581-'1. Data Input'!$C$4))</f>
        <v/>
      </c>
      <c r="D581" s="97"/>
      <c r="E581" s="93"/>
      <c r="F581" s="22"/>
      <c r="G581" s="29" t="str">
        <f t="shared" si="57"/>
        <v/>
      </c>
      <c r="H581" s="94" t="str">
        <f>IF(B581="","",IFERROR(SUMPRODUCT((MONTH('4. Trading Tracker'!$F$8:$F$703)=A581)*(YEAR('4. Trading Tracker'!$F$8:$F$703)=B581)*('4. Trading Tracker'!$L$8:$L$703)),0))</f>
        <v/>
      </c>
      <c r="I581" s="99"/>
      <c r="J581" s="4"/>
      <c r="K581" s="93"/>
      <c r="L581" s="22"/>
      <c r="M581" s="22"/>
      <c r="N581" s="22"/>
      <c r="O581" s="22"/>
      <c r="P581" s="29" t="str">
        <f t="shared" si="53"/>
        <v/>
      </c>
      <c r="Q581" s="152" t="str">
        <f t="shared" si="58"/>
        <v/>
      </c>
      <c r="R581" s="24"/>
      <c r="S581" s="149" t="str">
        <f>IF(L581="","",L581-SUM($H$9:H581))</f>
        <v/>
      </c>
      <c r="T581" s="86" t="str">
        <f>IF(H581="","",S581/SUM($H$9:H581))</f>
        <v/>
      </c>
      <c r="U581" s="24"/>
      <c r="V581" s="30" t="str">
        <f t="shared" si="54"/>
        <v/>
      </c>
      <c r="W581" s="29" t="str">
        <f>IF(P581="","",((P581-K581)*'1. Data Input'!$C$13)/12)</f>
        <v/>
      </c>
    </row>
    <row r="582" spans="1:23" s="20" customFormat="1">
      <c r="A582" s="25" t="str">
        <f t="shared" si="55"/>
        <v/>
      </c>
      <c r="B582" s="25" t="str">
        <f t="shared" si="56"/>
        <v/>
      </c>
      <c r="C582" s="25" t="str">
        <f>IF(D582="","",'1. Data Input'!$C$5+('3. Monthly Balance Sheet'!B582-'1. Data Input'!$C$4))</f>
        <v/>
      </c>
      <c r="D582" s="97"/>
      <c r="E582" s="93"/>
      <c r="F582" s="22"/>
      <c r="G582" s="29" t="str">
        <f t="shared" si="57"/>
        <v/>
      </c>
      <c r="H582" s="94" t="str">
        <f>IF(B582="","",IFERROR(SUMPRODUCT((MONTH('4. Trading Tracker'!$F$8:$F$703)=A582)*(YEAR('4. Trading Tracker'!$F$8:$F$703)=B582)*('4. Trading Tracker'!$L$8:$L$703)),0))</f>
        <v/>
      </c>
      <c r="I582" s="99"/>
      <c r="J582" s="4"/>
      <c r="K582" s="93"/>
      <c r="L582" s="22"/>
      <c r="M582" s="22"/>
      <c r="N582" s="22"/>
      <c r="O582" s="22"/>
      <c r="P582" s="29" t="str">
        <f t="shared" si="53"/>
        <v/>
      </c>
      <c r="Q582" s="152" t="str">
        <f t="shared" si="58"/>
        <v/>
      </c>
      <c r="R582" s="24"/>
      <c r="S582" s="149" t="str">
        <f>IF(L582="","",L582-SUM($H$9:H582))</f>
        <v/>
      </c>
      <c r="T582" s="86" t="str">
        <f>IF(H582="","",S582/SUM($H$9:H582))</f>
        <v/>
      </c>
      <c r="U582" s="24"/>
      <c r="V582" s="30" t="str">
        <f t="shared" si="54"/>
        <v/>
      </c>
      <c r="W582" s="29" t="str">
        <f>IF(P582="","",((P582-K582)*'1. Data Input'!$C$13)/12)</f>
        <v/>
      </c>
    </row>
    <row r="583" spans="1:23" s="20" customFormat="1">
      <c r="A583" s="25" t="str">
        <f t="shared" si="55"/>
        <v/>
      </c>
      <c r="B583" s="25" t="str">
        <f t="shared" si="56"/>
        <v/>
      </c>
      <c r="C583" s="25" t="str">
        <f>IF(D583="","",'1. Data Input'!$C$5+('3. Monthly Balance Sheet'!B583-'1. Data Input'!$C$4))</f>
        <v/>
      </c>
      <c r="D583" s="97"/>
      <c r="E583" s="93"/>
      <c r="F583" s="22"/>
      <c r="G583" s="29" t="str">
        <f t="shared" si="57"/>
        <v/>
      </c>
      <c r="H583" s="94" t="str">
        <f>IF(B583="","",IFERROR(SUMPRODUCT((MONTH('4. Trading Tracker'!$F$8:$F$703)=A583)*(YEAR('4. Trading Tracker'!$F$8:$F$703)=B583)*('4. Trading Tracker'!$L$8:$L$703)),0))</f>
        <v/>
      </c>
      <c r="I583" s="99"/>
      <c r="J583" s="4"/>
      <c r="K583" s="93"/>
      <c r="L583" s="22"/>
      <c r="M583" s="22"/>
      <c r="N583" s="22"/>
      <c r="O583" s="22"/>
      <c r="P583" s="29" t="str">
        <f t="shared" si="53"/>
        <v/>
      </c>
      <c r="Q583" s="152" t="str">
        <f t="shared" si="58"/>
        <v/>
      </c>
      <c r="R583" s="24"/>
      <c r="S583" s="149" t="str">
        <f>IF(L583="","",L583-SUM($H$9:H583))</f>
        <v/>
      </c>
      <c r="T583" s="86" t="str">
        <f>IF(H583="","",S583/SUM($H$9:H583))</f>
        <v/>
      </c>
      <c r="U583" s="24"/>
      <c r="V583" s="30" t="str">
        <f t="shared" si="54"/>
        <v/>
      </c>
      <c r="W583" s="29" t="str">
        <f>IF(P583="","",((P583-K583)*'1. Data Input'!$C$13)/12)</f>
        <v/>
      </c>
    </row>
    <row r="584" spans="1:23" s="20" customFormat="1">
      <c r="A584" s="25" t="str">
        <f t="shared" si="55"/>
        <v/>
      </c>
      <c r="B584" s="25" t="str">
        <f t="shared" si="56"/>
        <v/>
      </c>
      <c r="C584" s="25" t="str">
        <f>IF(D584="","",'1. Data Input'!$C$5+('3. Monthly Balance Sheet'!B584-'1. Data Input'!$C$4))</f>
        <v/>
      </c>
      <c r="D584" s="97"/>
      <c r="E584" s="93"/>
      <c r="F584" s="22"/>
      <c r="G584" s="29" t="str">
        <f t="shared" si="57"/>
        <v/>
      </c>
      <c r="H584" s="94" t="str">
        <f>IF(B584="","",IFERROR(SUMPRODUCT((MONTH('4. Trading Tracker'!$F$8:$F$703)=A584)*(YEAR('4. Trading Tracker'!$F$8:$F$703)=B584)*('4. Trading Tracker'!$L$8:$L$703)),0))</f>
        <v/>
      </c>
      <c r="I584" s="99"/>
      <c r="J584" s="4"/>
      <c r="K584" s="93"/>
      <c r="L584" s="22"/>
      <c r="M584" s="22"/>
      <c r="N584" s="22"/>
      <c r="O584" s="22"/>
      <c r="P584" s="29" t="str">
        <f t="shared" si="53"/>
        <v/>
      </c>
      <c r="Q584" s="152" t="str">
        <f t="shared" si="58"/>
        <v/>
      </c>
      <c r="R584" s="24"/>
      <c r="S584" s="149" t="str">
        <f>IF(L584="","",L584-SUM($H$9:H584))</f>
        <v/>
      </c>
      <c r="T584" s="86" t="str">
        <f>IF(H584="","",S584/SUM($H$9:H584))</f>
        <v/>
      </c>
      <c r="U584" s="24"/>
      <c r="V584" s="30" t="str">
        <f t="shared" si="54"/>
        <v/>
      </c>
      <c r="W584" s="29" t="str">
        <f>IF(P584="","",((P584-K584)*'1. Data Input'!$C$13)/12)</f>
        <v/>
      </c>
    </row>
    <row r="585" spans="1:23" s="20" customFormat="1">
      <c r="A585" s="25" t="str">
        <f t="shared" si="55"/>
        <v/>
      </c>
      <c r="B585" s="25" t="str">
        <f t="shared" si="56"/>
        <v/>
      </c>
      <c r="C585" s="25" t="str">
        <f>IF(D585="","",'1. Data Input'!$C$5+('3. Monthly Balance Sheet'!B585-'1. Data Input'!$C$4))</f>
        <v/>
      </c>
      <c r="D585" s="97"/>
      <c r="E585" s="93"/>
      <c r="F585" s="22"/>
      <c r="G585" s="29" t="str">
        <f t="shared" si="57"/>
        <v/>
      </c>
      <c r="H585" s="94" t="str">
        <f>IF(B585="","",IFERROR(SUMPRODUCT((MONTH('4. Trading Tracker'!$F$8:$F$703)=A585)*(YEAR('4. Trading Tracker'!$F$8:$F$703)=B585)*('4. Trading Tracker'!$L$8:$L$703)),0))</f>
        <v/>
      </c>
      <c r="I585" s="99"/>
      <c r="J585" s="4"/>
      <c r="K585" s="93"/>
      <c r="L585" s="22"/>
      <c r="M585" s="22"/>
      <c r="N585" s="22"/>
      <c r="O585" s="22"/>
      <c r="P585" s="29" t="str">
        <f t="shared" ref="P585:P648" si="59">IF(D585="","",SUM(K585:O585))</f>
        <v/>
      </c>
      <c r="Q585" s="152" t="str">
        <f t="shared" si="58"/>
        <v/>
      </c>
      <c r="R585" s="24"/>
      <c r="S585" s="149" t="str">
        <f>IF(L585="","",L585-SUM($H$9:H585))</f>
        <v/>
      </c>
      <c r="T585" s="86" t="str">
        <f>IF(H585="","",S585/SUM($H$9:H585))</f>
        <v/>
      </c>
      <c r="U585" s="24"/>
      <c r="V585" s="30" t="str">
        <f t="shared" ref="V585:V648" si="60">IFERROR((G585)/E585,"")</f>
        <v/>
      </c>
      <c r="W585" s="29" t="str">
        <f>IF(P585="","",((P585-K585)*'1. Data Input'!$C$13)/12)</f>
        <v/>
      </c>
    </row>
    <row r="586" spans="1:23" s="20" customFormat="1">
      <c r="A586" s="25" t="str">
        <f t="shared" ref="A586:A649" si="61">IF(D586="","",MONTH(D586))</f>
        <v/>
      </c>
      <c r="B586" s="25" t="str">
        <f t="shared" ref="B586:B649" si="62">IF(YEAR(D586)=1900,"",YEAR(D586))</f>
        <v/>
      </c>
      <c r="C586" s="25" t="str">
        <f>IF(D586="","",'1. Data Input'!$C$5+('3. Monthly Balance Sheet'!B586-'1. Data Input'!$C$4))</f>
        <v/>
      </c>
      <c r="D586" s="97"/>
      <c r="E586" s="93"/>
      <c r="F586" s="22"/>
      <c r="G586" s="29" t="str">
        <f t="shared" ref="G586:G649" si="63">IF(E586="","",E586-F586)</f>
        <v/>
      </c>
      <c r="H586" s="94" t="str">
        <f>IF(B586="","",IFERROR(SUMPRODUCT((MONTH('4. Trading Tracker'!$F$8:$F$703)=A586)*(YEAR('4. Trading Tracker'!$F$8:$F$703)=B586)*('4. Trading Tracker'!$L$8:$L$703)),0))</f>
        <v/>
      </c>
      <c r="I586" s="99"/>
      <c r="J586" s="4"/>
      <c r="K586" s="93"/>
      <c r="L586" s="22"/>
      <c r="M586" s="22"/>
      <c r="N586" s="22"/>
      <c r="O586" s="22"/>
      <c r="P586" s="29" t="str">
        <f t="shared" si="59"/>
        <v/>
      </c>
      <c r="Q586" s="152" t="str">
        <f t="shared" ref="Q586:Q649" si="64">IF(P586=0,"",IFERROR(((P586/P585)-1),""))</f>
        <v/>
      </c>
      <c r="R586" s="24"/>
      <c r="S586" s="149" t="str">
        <f>IF(L586="","",L586-SUM($H$9:H586))</f>
        <v/>
      </c>
      <c r="T586" s="86" t="str">
        <f>IF(H586="","",S586/SUM($H$9:H586))</f>
        <v/>
      </c>
      <c r="U586" s="24"/>
      <c r="V586" s="30" t="str">
        <f t="shared" si="60"/>
        <v/>
      </c>
      <c r="W586" s="29" t="str">
        <f>IF(P586="","",((P586-K586)*'1. Data Input'!$C$13)/12)</f>
        <v/>
      </c>
    </row>
    <row r="587" spans="1:23" s="20" customFormat="1">
      <c r="A587" s="25" t="str">
        <f t="shared" si="61"/>
        <v/>
      </c>
      <c r="B587" s="25" t="str">
        <f t="shared" si="62"/>
        <v/>
      </c>
      <c r="C587" s="25" t="str">
        <f>IF(D587="","",'1. Data Input'!$C$5+('3. Monthly Balance Sheet'!B587-'1. Data Input'!$C$4))</f>
        <v/>
      </c>
      <c r="D587" s="97"/>
      <c r="E587" s="93"/>
      <c r="F587" s="22"/>
      <c r="G587" s="29" t="str">
        <f t="shared" si="63"/>
        <v/>
      </c>
      <c r="H587" s="94" t="str">
        <f>IF(B587="","",IFERROR(SUMPRODUCT((MONTH('4. Trading Tracker'!$F$8:$F$703)=A587)*(YEAR('4. Trading Tracker'!$F$8:$F$703)=B587)*('4. Trading Tracker'!$L$8:$L$703)),0))</f>
        <v/>
      </c>
      <c r="I587" s="99"/>
      <c r="J587" s="4"/>
      <c r="K587" s="93"/>
      <c r="L587" s="22"/>
      <c r="M587" s="22"/>
      <c r="N587" s="22"/>
      <c r="O587" s="22"/>
      <c r="P587" s="29" t="str">
        <f t="shared" si="59"/>
        <v/>
      </c>
      <c r="Q587" s="152" t="str">
        <f t="shared" si="64"/>
        <v/>
      </c>
      <c r="R587" s="24"/>
      <c r="S587" s="149" t="str">
        <f>IF(L587="","",L587-SUM($H$9:H587))</f>
        <v/>
      </c>
      <c r="T587" s="86" t="str">
        <f>IF(H587="","",S587/SUM($H$9:H587))</f>
        <v/>
      </c>
      <c r="U587" s="24"/>
      <c r="V587" s="30" t="str">
        <f t="shared" si="60"/>
        <v/>
      </c>
      <c r="W587" s="29" t="str">
        <f>IF(P587="","",((P587-K587)*'1. Data Input'!$C$13)/12)</f>
        <v/>
      </c>
    </row>
    <row r="588" spans="1:23" s="20" customFormat="1">
      <c r="A588" s="25" t="str">
        <f t="shared" si="61"/>
        <v/>
      </c>
      <c r="B588" s="25" t="str">
        <f t="shared" si="62"/>
        <v/>
      </c>
      <c r="C588" s="25" t="str">
        <f>IF(D588="","",'1. Data Input'!$C$5+('3. Monthly Balance Sheet'!B588-'1. Data Input'!$C$4))</f>
        <v/>
      </c>
      <c r="D588" s="97"/>
      <c r="E588" s="93"/>
      <c r="F588" s="22"/>
      <c r="G588" s="29" t="str">
        <f t="shared" si="63"/>
        <v/>
      </c>
      <c r="H588" s="94" t="str">
        <f>IF(B588="","",IFERROR(SUMPRODUCT((MONTH('4. Trading Tracker'!$F$8:$F$703)=A588)*(YEAR('4. Trading Tracker'!$F$8:$F$703)=B588)*('4. Trading Tracker'!$L$8:$L$703)),0))</f>
        <v/>
      </c>
      <c r="I588" s="99"/>
      <c r="J588" s="4"/>
      <c r="K588" s="93"/>
      <c r="L588" s="22"/>
      <c r="M588" s="22"/>
      <c r="N588" s="22"/>
      <c r="O588" s="22"/>
      <c r="P588" s="29" t="str">
        <f t="shared" si="59"/>
        <v/>
      </c>
      <c r="Q588" s="152" t="str">
        <f t="shared" si="64"/>
        <v/>
      </c>
      <c r="R588" s="24"/>
      <c r="S588" s="149" t="str">
        <f>IF(L588="","",L588-SUM($H$9:H588))</f>
        <v/>
      </c>
      <c r="T588" s="86" t="str">
        <f>IF(H588="","",S588/SUM($H$9:H588))</f>
        <v/>
      </c>
      <c r="U588" s="24"/>
      <c r="V588" s="30" t="str">
        <f t="shared" si="60"/>
        <v/>
      </c>
      <c r="W588" s="29" t="str">
        <f>IF(P588="","",((P588-K588)*'1. Data Input'!$C$13)/12)</f>
        <v/>
      </c>
    </row>
    <row r="589" spans="1:23" s="20" customFormat="1">
      <c r="A589" s="25" t="str">
        <f t="shared" si="61"/>
        <v/>
      </c>
      <c r="B589" s="25" t="str">
        <f t="shared" si="62"/>
        <v/>
      </c>
      <c r="C589" s="25" t="str">
        <f>IF(D589="","",'1. Data Input'!$C$5+('3. Monthly Balance Sheet'!B589-'1. Data Input'!$C$4))</f>
        <v/>
      </c>
      <c r="D589" s="97"/>
      <c r="E589" s="93"/>
      <c r="F589" s="22"/>
      <c r="G589" s="29" t="str">
        <f t="shared" si="63"/>
        <v/>
      </c>
      <c r="H589" s="94" t="str">
        <f>IF(B589="","",IFERROR(SUMPRODUCT((MONTH('4. Trading Tracker'!$F$8:$F$703)=A589)*(YEAR('4. Trading Tracker'!$F$8:$F$703)=B589)*('4. Trading Tracker'!$L$8:$L$703)),0))</f>
        <v/>
      </c>
      <c r="I589" s="99"/>
      <c r="J589" s="4"/>
      <c r="K589" s="93"/>
      <c r="L589" s="22"/>
      <c r="M589" s="22"/>
      <c r="N589" s="22"/>
      <c r="O589" s="22"/>
      <c r="P589" s="29" t="str">
        <f t="shared" si="59"/>
        <v/>
      </c>
      <c r="Q589" s="152" t="str">
        <f t="shared" si="64"/>
        <v/>
      </c>
      <c r="R589" s="24"/>
      <c r="S589" s="149" t="str">
        <f>IF(L589="","",L589-SUM($H$9:H589))</f>
        <v/>
      </c>
      <c r="T589" s="86" t="str">
        <f>IF(H589="","",S589/SUM($H$9:H589))</f>
        <v/>
      </c>
      <c r="U589" s="24"/>
      <c r="V589" s="30" t="str">
        <f t="shared" si="60"/>
        <v/>
      </c>
      <c r="W589" s="29" t="str">
        <f>IF(P589="","",((P589-K589)*'1. Data Input'!$C$13)/12)</f>
        <v/>
      </c>
    </row>
    <row r="590" spans="1:23" s="20" customFormat="1">
      <c r="A590" s="25" t="str">
        <f t="shared" si="61"/>
        <v/>
      </c>
      <c r="B590" s="25" t="str">
        <f t="shared" si="62"/>
        <v/>
      </c>
      <c r="C590" s="25" t="str">
        <f>IF(D590="","",'1. Data Input'!$C$5+('3. Monthly Balance Sheet'!B590-'1. Data Input'!$C$4))</f>
        <v/>
      </c>
      <c r="D590" s="97"/>
      <c r="E590" s="93"/>
      <c r="F590" s="22"/>
      <c r="G590" s="29" t="str">
        <f t="shared" si="63"/>
        <v/>
      </c>
      <c r="H590" s="94" t="str">
        <f>IF(B590="","",IFERROR(SUMPRODUCT((MONTH('4. Trading Tracker'!$F$8:$F$703)=A590)*(YEAR('4. Trading Tracker'!$F$8:$F$703)=B590)*('4. Trading Tracker'!$L$8:$L$703)),0))</f>
        <v/>
      </c>
      <c r="I590" s="99"/>
      <c r="J590" s="4"/>
      <c r="K590" s="93"/>
      <c r="L590" s="22"/>
      <c r="M590" s="22"/>
      <c r="N590" s="22"/>
      <c r="O590" s="22"/>
      <c r="P590" s="29" t="str">
        <f t="shared" si="59"/>
        <v/>
      </c>
      <c r="Q590" s="152" t="str">
        <f t="shared" si="64"/>
        <v/>
      </c>
      <c r="R590" s="24"/>
      <c r="S590" s="149" t="str">
        <f>IF(L590="","",L590-SUM($H$9:H590))</f>
        <v/>
      </c>
      <c r="T590" s="86" t="str">
        <f>IF(H590="","",S590/SUM($H$9:H590))</f>
        <v/>
      </c>
      <c r="U590" s="24"/>
      <c r="V590" s="30" t="str">
        <f t="shared" si="60"/>
        <v/>
      </c>
      <c r="W590" s="29" t="str">
        <f>IF(P590="","",((P590-K590)*'1. Data Input'!$C$13)/12)</f>
        <v/>
      </c>
    </row>
    <row r="591" spans="1:23" s="20" customFormat="1">
      <c r="A591" s="25" t="str">
        <f t="shared" si="61"/>
        <v/>
      </c>
      <c r="B591" s="25" t="str">
        <f t="shared" si="62"/>
        <v/>
      </c>
      <c r="C591" s="25" t="str">
        <f>IF(D591="","",'1. Data Input'!$C$5+('3. Monthly Balance Sheet'!B591-'1. Data Input'!$C$4))</f>
        <v/>
      </c>
      <c r="D591" s="97"/>
      <c r="E591" s="93"/>
      <c r="F591" s="22"/>
      <c r="G591" s="29" t="str">
        <f t="shared" si="63"/>
        <v/>
      </c>
      <c r="H591" s="94" t="str">
        <f>IF(B591="","",IFERROR(SUMPRODUCT((MONTH('4. Trading Tracker'!$F$8:$F$703)=A591)*(YEAR('4. Trading Tracker'!$F$8:$F$703)=B591)*('4. Trading Tracker'!$L$8:$L$703)),0))</f>
        <v/>
      </c>
      <c r="I591" s="99"/>
      <c r="J591" s="4"/>
      <c r="K591" s="93"/>
      <c r="L591" s="22"/>
      <c r="M591" s="22"/>
      <c r="N591" s="22"/>
      <c r="O591" s="22"/>
      <c r="P591" s="29" t="str">
        <f t="shared" si="59"/>
        <v/>
      </c>
      <c r="Q591" s="152" t="str">
        <f t="shared" si="64"/>
        <v/>
      </c>
      <c r="R591" s="24"/>
      <c r="S591" s="149" t="str">
        <f>IF(L591="","",L591-SUM($H$9:H591))</f>
        <v/>
      </c>
      <c r="T591" s="86" t="str">
        <f>IF(H591="","",S591/SUM($H$9:H591))</f>
        <v/>
      </c>
      <c r="U591" s="24"/>
      <c r="V591" s="30" t="str">
        <f t="shared" si="60"/>
        <v/>
      </c>
      <c r="W591" s="29" t="str">
        <f>IF(P591="","",((P591-K591)*'1. Data Input'!$C$13)/12)</f>
        <v/>
      </c>
    </row>
    <row r="592" spans="1:23" s="20" customFormat="1">
      <c r="A592" s="25" t="str">
        <f t="shared" si="61"/>
        <v/>
      </c>
      <c r="B592" s="25" t="str">
        <f t="shared" si="62"/>
        <v/>
      </c>
      <c r="C592" s="25" t="str">
        <f>IF(D592="","",'1. Data Input'!$C$5+('3. Monthly Balance Sheet'!B592-'1. Data Input'!$C$4))</f>
        <v/>
      </c>
      <c r="D592" s="97"/>
      <c r="E592" s="93"/>
      <c r="F592" s="22"/>
      <c r="G592" s="29" t="str">
        <f t="shared" si="63"/>
        <v/>
      </c>
      <c r="H592" s="94" t="str">
        <f>IF(B592="","",IFERROR(SUMPRODUCT((MONTH('4. Trading Tracker'!$F$8:$F$703)=A592)*(YEAR('4. Trading Tracker'!$F$8:$F$703)=B592)*('4. Trading Tracker'!$L$8:$L$703)),0))</f>
        <v/>
      </c>
      <c r="I592" s="99"/>
      <c r="J592" s="4"/>
      <c r="K592" s="93"/>
      <c r="L592" s="22"/>
      <c r="M592" s="22"/>
      <c r="N592" s="22"/>
      <c r="O592" s="22"/>
      <c r="P592" s="29" t="str">
        <f t="shared" si="59"/>
        <v/>
      </c>
      <c r="Q592" s="152" t="str">
        <f t="shared" si="64"/>
        <v/>
      </c>
      <c r="R592" s="24"/>
      <c r="S592" s="149" t="str">
        <f>IF(L592="","",L592-SUM($H$9:H592))</f>
        <v/>
      </c>
      <c r="T592" s="86" t="str">
        <f>IF(H592="","",S592/SUM($H$9:H592))</f>
        <v/>
      </c>
      <c r="U592" s="24"/>
      <c r="V592" s="30" t="str">
        <f t="shared" si="60"/>
        <v/>
      </c>
      <c r="W592" s="29" t="str">
        <f>IF(P592="","",((P592-K592)*'1. Data Input'!$C$13)/12)</f>
        <v/>
      </c>
    </row>
    <row r="593" spans="1:23" s="20" customFormat="1">
      <c r="A593" s="25" t="str">
        <f t="shared" si="61"/>
        <v/>
      </c>
      <c r="B593" s="25" t="str">
        <f t="shared" si="62"/>
        <v/>
      </c>
      <c r="C593" s="25" t="str">
        <f>IF(D593="","",'1. Data Input'!$C$5+('3. Monthly Balance Sheet'!B593-'1. Data Input'!$C$4))</f>
        <v/>
      </c>
      <c r="D593" s="97"/>
      <c r="E593" s="93"/>
      <c r="F593" s="22"/>
      <c r="G593" s="29" t="str">
        <f t="shared" si="63"/>
        <v/>
      </c>
      <c r="H593" s="94" t="str">
        <f>IF(B593="","",IFERROR(SUMPRODUCT((MONTH('4. Trading Tracker'!$F$8:$F$703)=A593)*(YEAR('4. Trading Tracker'!$F$8:$F$703)=B593)*('4. Trading Tracker'!$L$8:$L$703)),0))</f>
        <v/>
      </c>
      <c r="I593" s="99"/>
      <c r="J593" s="4"/>
      <c r="K593" s="93"/>
      <c r="L593" s="22"/>
      <c r="M593" s="22"/>
      <c r="N593" s="22"/>
      <c r="O593" s="22"/>
      <c r="P593" s="29" t="str">
        <f t="shared" si="59"/>
        <v/>
      </c>
      <c r="Q593" s="152" t="str">
        <f t="shared" si="64"/>
        <v/>
      </c>
      <c r="R593" s="24"/>
      <c r="S593" s="149" t="str">
        <f>IF(L593="","",L593-SUM($H$9:H593))</f>
        <v/>
      </c>
      <c r="T593" s="86" t="str">
        <f>IF(H593="","",S593/SUM($H$9:H593))</f>
        <v/>
      </c>
      <c r="U593" s="24"/>
      <c r="V593" s="30" t="str">
        <f t="shared" si="60"/>
        <v/>
      </c>
      <c r="W593" s="29" t="str">
        <f>IF(P593="","",((P593-K593)*'1. Data Input'!$C$13)/12)</f>
        <v/>
      </c>
    </row>
    <row r="594" spans="1:23" s="20" customFormat="1">
      <c r="A594" s="25" t="str">
        <f t="shared" si="61"/>
        <v/>
      </c>
      <c r="B594" s="25" t="str">
        <f t="shared" si="62"/>
        <v/>
      </c>
      <c r="C594" s="25" t="str">
        <f>IF(D594="","",'1. Data Input'!$C$5+('3. Monthly Balance Sheet'!B594-'1. Data Input'!$C$4))</f>
        <v/>
      </c>
      <c r="D594" s="97"/>
      <c r="E594" s="93"/>
      <c r="F594" s="22"/>
      <c r="G594" s="29" t="str">
        <f t="shared" si="63"/>
        <v/>
      </c>
      <c r="H594" s="94" t="str">
        <f>IF(B594="","",IFERROR(SUMPRODUCT((MONTH('4. Trading Tracker'!$F$8:$F$703)=A594)*(YEAR('4. Trading Tracker'!$F$8:$F$703)=B594)*('4. Trading Tracker'!$L$8:$L$703)),0))</f>
        <v/>
      </c>
      <c r="I594" s="99"/>
      <c r="J594" s="4"/>
      <c r="K594" s="93"/>
      <c r="L594" s="22"/>
      <c r="M594" s="22"/>
      <c r="N594" s="22"/>
      <c r="O594" s="22"/>
      <c r="P594" s="29" t="str">
        <f t="shared" si="59"/>
        <v/>
      </c>
      <c r="Q594" s="152" t="str">
        <f t="shared" si="64"/>
        <v/>
      </c>
      <c r="R594" s="24"/>
      <c r="S594" s="149" t="str">
        <f>IF(L594="","",L594-SUM($H$9:H594))</f>
        <v/>
      </c>
      <c r="T594" s="86" t="str">
        <f>IF(H594="","",S594/SUM($H$9:H594))</f>
        <v/>
      </c>
      <c r="U594" s="24"/>
      <c r="V594" s="30" t="str">
        <f t="shared" si="60"/>
        <v/>
      </c>
      <c r="W594" s="29" t="str">
        <f>IF(P594="","",((P594-K594)*'1. Data Input'!$C$13)/12)</f>
        <v/>
      </c>
    </row>
    <row r="595" spans="1:23" s="20" customFormat="1">
      <c r="A595" s="25" t="str">
        <f t="shared" si="61"/>
        <v/>
      </c>
      <c r="B595" s="25" t="str">
        <f t="shared" si="62"/>
        <v/>
      </c>
      <c r="C595" s="25" t="str">
        <f>IF(D595="","",'1. Data Input'!$C$5+('3. Monthly Balance Sheet'!B595-'1. Data Input'!$C$4))</f>
        <v/>
      </c>
      <c r="D595" s="97"/>
      <c r="E595" s="93"/>
      <c r="F595" s="22"/>
      <c r="G595" s="29" t="str">
        <f t="shared" si="63"/>
        <v/>
      </c>
      <c r="H595" s="94" t="str">
        <f>IF(B595="","",IFERROR(SUMPRODUCT((MONTH('4. Trading Tracker'!$F$8:$F$703)=A595)*(YEAR('4. Trading Tracker'!$F$8:$F$703)=B595)*('4. Trading Tracker'!$L$8:$L$703)),0))</f>
        <v/>
      </c>
      <c r="I595" s="99"/>
      <c r="J595" s="4"/>
      <c r="K595" s="93"/>
      <c r="L595" s="22"/>
      <c r="M595" s="22"/>
      <c r="N595" s="22"/>
      <c r="O595" s="22"/>
      <c r="P595" s="29" t="str">
        <f t="shared" si="59"/>
        <v/>
      </c>
      <c r="Q595" s="152" t="str">
        <f t="shared" si="64"/>
        <v/>
      </c>
      <c r="R595" s="24"/>
      <c r="S595" s="149" t="str">
        <f>IF(L595="","",L595-SUM($H$9:H595))</f>
        <v/>
      </c>
      <c r="T595" s="86" t="str">
        <f>IF(H595="","",S595/SUM($H$9:H595))</f>
        <v/>
      </c>
      <c r="U595" s="24"/>
      <c r="V595" s="30" t="str">
        <f t="shared" si="60"/>
        <v/>
      </c>
      <c r="W595" s="29" t="str">
        <f>IF(P595="","",((P595-K595)*'1. Data Input'!$C$13)/12)</f>
        <v/>
      </c>
    </row>
    <row r="596" spans="1:23" s="20" customFormat="1">
      <c r="A596" s="25" t="str">
        <f t="shared" si="61"/>
        <v/>
      </c>
      <c r="B596" s="25" t="str">
        <f t="shared" si="62"/>
        <v/>
      </c>
      <c r="C596" s="25" t="str">
        <f>IF(D596="","",'1. Data Input'!$C$5+('3. Monthly Balance Sheet'!B596-'1. Data Input'!$C$4))</f>
        <v/>
      </c>
      <c r="D596" s="97"/>
      <c r="E596" s="93"/>
      <c r="F596" s="22"/>
      <c r="G596" s="29" t="str">
        <f t="shared" si="63"/>
        <v/>
      </c>
      <c r="H596" s="94" t="str">
        <f>IF(B596="","",IFERROR(SUMPRODUCT((MONTH('4. Trading Tracker'!$F$8:$F$703)=A596)*(YEAR('4. Trading Tracker'!$F$8:$F$703)=B596)*('4. Trading Tracker'!$L$8:$L$703)),0))</f>
        <v/>
      </c>
      <c r="I596" s="99"/>
      <c r="J596" s="4"/>
      <c r="K596" s="93"/>
      <c r="L596" s="22"/>
      <c r="M596" s="22"/>
      <c r="N596" s="22"/>
      <c r="O596" s="22"/>
      <c r="P596" s="29" t="str">
        <f t="shared" si="59"/>
        <v/>
      </c>
      <c r="Q596" s="152" t="str">
        <f t="shared" si="64"/>
        <v/>
      </c>
      <c r="R596" s="24"/>
      <c r="S596" s="149" t="str">
        <f>IF(L596="","",L596-SUM($H$9:H596))</f>
        <v/>
      </c>
      <c r="T596" s="86" t="str">
        <f>IF(H596="","",S596/SUM($H$9:H596))</f>
        <v/>
      </c>
      <c r="U596" s="24"/>
      <c r="V596" s="30" t="str">
        <f t="shared" si="60"/>
        <v/>
      </c>
      <c r="W596" s="29" t="str">
        <f>IF(P596="","",((P596-K596)*'1. Data Input'!$C$13)/12)</f>
        <v/>
      </c>
    </row>
    <row r="597" spans="1:23" s="20" customFormat="1">
      <c r="A597" s="25" t="str">
        <f t="shared" si="61"/>
        <v/>
      </c>
      <c r="B597" s="25" t="str">
        <f t="shared" si="62"/>
        <v/>
      </c>
      <c r="C597" s="25" t="str">
        <f>IF(D597="","",'1. Data Input'!$C$5+('3. Monthly Balance Sheet'!B597-'1. Data Input'!$C$4))</f>
        <v/>
      </c>
      <c r="D597" s="97"/>
      <c r="E597" s="93"/>
      <c r="F597" s="22"/>
      <c r="G597" s="29" t="str">
        <f t="shared" si="63"/>
        <v/>
      </c>
      <c r="H597" s="94" t="str">
        <f>IF(B597="","",IFERROR(SUMPRODUCT((MONTH('4. Trading Tracker'!$F$8:$F$703)=A597)*(YEAR('4. Trading Tracker'!$F$8:$F$703)=B597)*('4. Trading Tracker'!$L$8:$L$703)),0))</f>
        <v/>
      </c>
      <c r="I597" s="99"/>
      <c r="J597" s="4"/>
      <c r="K597" s="93"/>
      <c r="L597" s="22"/>
      <c r="M597" s="22"/>
      <c r="N597" s="22"/>
      <c r="O597" s="22"/>
      <c r="P597" s="29" t="str">
        <f t="shared" si="59"/>
        <v/>
      </c>
      <c r="Q597" s="152" t="str">
        <f t="shared" si="64"/>
        <v/>
      </c>
      <c r="R597" s="24"/>
      <c r="S597" s="149" t="str">
        <f>IF(L597="","",L597-SUM($H$9:H597))</f>
        <v/>
      </c>
      <c r="T597" s="86" t="str">
        <f>IF(H597="","",S597/SUM($H$9:H597))</f>
        <v/>
      </c>
      <c r="U597" s="24"/>
      <c r="V597" s="30" t="str">
        <f t="shared" si="60"/>
        <v/>
      </c>
      <c r="W597" s="29" t="str">
        <f>IF(P597="","",((P597-K597)*'1. Data Input'!$C$13)/12)</f>
        <v/>
      </c>
    </row>
    <row r="598" spans="1:23" s="20" customFormat="1">
      <c r="A598" s="25" t="str">
        <f t="shared" si="61"/>
        <v/>
      </c>
      <c r="B598" s="25" t="str">
        <f t="shared" si="62"/>
        <v/>
      </c>
      <c r="C598" s="25" t="str">
        <f>IF(D598="","",'1. Data Input'!$C$5+('3. Monthly Balance Sheet'!B598-'1. Data Input'!$C$4))</f>
        <v/>
      </c>
      <c r="D598" s="97"/>
      <c r="E598" s="93"/>
      <c r="F598" s="22"/>
      <c r="G598" s="29" t="str">
        <f t="shared" si="63"/>
        <v/>
      </c>
      <c r="H598" s="94" t="str">
        <f>IF(B598="","",IFERROR(SUMPRODUCT((MONTH('4. Trading Tracker'!$F$8:$F$703)=A598)*(YEAR('4. Trading Tracker'!$F$8:$F$703)=B598)*('4. Trading Tracker'!$L$8:$L$703)),0))</f>
        <v/>
      </c>
      <c r="I598" s="99"/>
      <c r="J598" s="4"/>
      <c r="K598" s="93"/>
      <c r="L598" s="22"/>
      <c r="M598" s="22"/>
      <c r="N598" s="22"/>
      <c r="O598" s="22"/>
      <c r="P598" s="29" t="str">
        <f t="shared" si="59"/>
        <v/>
      </c>
      <c r="Q598" s="152" t="str">
        <f t="shared" si="64"/>
        <v/>
      </c>
      <c r="R598" s="24"/>
      <c r="S598" s="149" t="str">
        <f>IF(L598="","",L598-SUM($H$9:H598))</f>
        <v/>
      </c>
      <c r="T598" s="86" t="str">
        <f>IF(H598="","",S598/SUM($H$9:H598))</f>
        <v/>
      </c>
      <c r="U598" s="24"/>
      <c r="V598" s="30" t="str">
        <f t="shared" si="60"/>
        <v/>
      </c>
      <c r="W598" s="29" t="str">
        <f>IF(P598="","",((P598-K598)*'1. Data Input'!$C$13)/12)</f>
        <v/>
      </c>
    </row>
    <row r="599" spans="1:23" s="20" customFormat="1">
      <c r="A599" s="25" t="str">
        <f t="shared" si="61"/>
        <v/>
      </c>
      <c r="B599" s="25" t="str">
        <f t="shared" si="62"/>
        <v/>
      </c>
      <c r="C599" s="25" t="str">
        <f>IF(D599="","",'1. Data Input'!$C$5+('3. Monthly Balance Sheet'!B599-'1. Data Input'!$C$4))</f>
        <v/>
      </c>
      <c r="D599" s="97"/>
      <c r="E599" s="93"/>
      <c r="F599" s="22"/>
      <c r="G599" s="29" t="str">
        <f t="shared" si="63"/>
        <v/>
      </c>
      <c r="H599" s="94" t="str">
        <f>IF(B599="","",IFERROR(SUMPRODUCT((MONTH('4. Trading Tracker'!$F$8:$F$703)=A599)*(YEAR('4. Trading Tracker'!$F$8:$F$703)=B599)*('4. Trading Tracker'!$L$8:$L$703)),0))</f>
        <v/>
      </c>
      <c r="I599" s="99"/>
      <c r="J599" s="4"/>
      <c r="K599" s="93"/>
      <c r="L599" s="22"/>
      <c r="M599" s="22"/>
      <c r="N599" s="22"/>
      <c r="O599" s="22"/>
      <c r="P599" s="29" t="str">
        <f t="shared" si="59"/>
        <v/>
      </c>
      <c r="Q599" s="152" t="str">
        <f t="shared" si="64"/>
        <v/>
      </c>
      <c r="R599" s="24"/>
      <c r="S599" s="149" t="str">
        <f>IF(L599="","",L599-SUM($H$9:H599))</f>
        <v/>
      </c>
      <c r="T599" s="86" t="str">
        <f>IF(H599="","",S599/SUM($H$9:H599))</f>
        <v/>
      </c>
      <c r="U599" s="24"/>
      <c r="V599" s="30" t="str">
        <f t="shared" si="60"/>
        <v/>
      </c>
      <c r="W599" s="29" t="str">
        <f>IF(P599="","",((P599-K599)*'1. Data Input'!$C$13)/12)</f>
        <v/>
      </c>
    </row>
    <row r="600" spans="1:23" s="20" customFormat="1">
      <c r="A600" s="25" t="str">
        <f t="shared" si="61"/>
        <v/>
      </c>
      <c r="B600" s="25" t="str">
        <f t="shared" si="62"/>
        <v/>
      </c>
      <c r="C600" s="25" t="str">
        <f>IF(D600="","",'1. Data Input'!$C$5+('3. Monthly Balance Sheet'!B600-'1. Data Input'!$C$4))</f>
        <v/>
      </c>
      <c r="D600" s="97"/>
      <c r="E600" s="93"/>
      <c r="F600" s="22"/>
      <c r="G600" s="29" t="str">
        <f t="shared" si="63"/>
        <v/>
      </c>
      <c r="H600" s="94" t="str">
        <f>IF(B600="","",IFERROR(SUMPRODUCT((MONTH('4. Trading Tracker'!$F$8:$F$703)=A600)*(YEAR('4. Trading Tracker'!$F$8:$F$703)=B600)*('4. Trading Tracker'!$L$8:$L$703)),0))</f>
        <v/>
      </c>
      <c r="I600" s="99"/>
      <c r="J600" s="4"/>
      <c r="K600" s="93"/>
      <c r="L600" s="22"/>
      <c r="M600" s="22"/>
      <c r="N600" s="22"/>
      <c r="O600" s="22"/>
      <c r="P600" s="29" t="str">
        <f t="shared" si="59"/>
        <v/>
      </c>
      <c r="Q600" s="152" t="str">
        <f t="shared" si="64"/>
        <v/>
      </c>
      <c r="R600" s="24"/>
      <c r="S600" s="149" t="str">
        <f>IF(L600="","",L600-SUM($H$9:H600))</f>
        <v/>
      </c>
      <c r="T600" s="86" t="str">
        <f>IF(H600="","",S600/SUM($H$9:H600))</f>
        <v/>
      </c>
      <c r="U600" s="24"/>
      <c r="V600" s="30" t="str">
        <f t="shared" si="60"/>
        <v/>
      </c>
      <c r="W600" s="29" t="str">
        <f>IF(P600="","",((P600-K600)*'1. Data Input'!$C$13)/12)</f>
        <v/>
      </c>
    </row>
    <row r="601" spans="1:23" s="20" customFormat="1">
      <c r="A601" s="25" t="str">
        <f t="shared" si="61"/>
        <v/>
      </c>
      <c r="B601" s="25" t="str">
        <f t="shared" si="62"/>
        <v/>
      </c>
      <c r="C601" s="25" t="str">
        <f>IF(D601="","",'1. Data Input'!$C$5+('3. Monthly Balance Sheet'!B601-'1. Data Input'!$C$4))</f>
        <v/>
      </c>
      <c r="D601" s="97"/>
      <c r="E601" s="93"/>
      <c r="F601" s="22"/>
      <c r="G601" s="29" t="str">
        <f t="shared" si="63"/>
        <v/>
      </c>
      <c r="H601" s="94" t="str">
        <f>IF(B601="","",IFERROR(SUMPRODUCT((MONTH('4. Trading Tracker'!$F$8:$F$703)=A601)*(YEAR('4. Trading Tracker'!$F$8:$F$703)=B601)*('4. Trading Tracker'!$L$8:$L$703)),0))</f>
        <v/>
      </c>
      <c r="I601" s="99"/>
      <c r="J601" s="4"/>
      <c r="K601" s="93"/>
      <c r="L601" s="22"/>
      <c r="M601" s="22"/>
      <c r="N601" s="22"/>
      <c r="O601" s="22"/>
      <c r="P601" s="29" t="str">
        <f t="shared" si="59"/>
        <v/>
      </c>
      <c r="Q601" s="152" t="str">
        <f t="shared" si="64"/>
        <v/>
      </c>
      <c r="R601" s="24"/>
      <c r="S601" s="149" t="str">
        <f>IF(L601="","",L601-SUM($H$9:H601))</f>
        <v/>
      </c>
      <c r="T601" s="86" t="str">
        <f>IF(H601="","",S601/SUM($H$9:H601))</f>
        <v/>
      </c>
      <c r="U601" s="24"/>
      <c r="V601" s="30" t="str">
        <f t="shared" si="60"/>
        <v/>
      </c>
      <c r="W601" s="29" t="str">
        <f>IF(P601="","",((P601-K601)*'1. Data Input'!$C$13)/12)</f>
        <v/>
      </c>
    </row>
    <row r="602" spans="1:23" s="20" customFormat="1">
      <c r="A602" s="25" t="str">
        <f t="shared" si="61"/>
        <v/>
      </c>
      <c r="B602" s="25" t="str">
        <f t="shared" si="62"/>
        <v/>
      </c>
      <c r="C602" s="25" t="str">
        <f>IF(D602="","",'1. Data Input'!$C$5+('3. Monthly Balance Sheet'!B602-'1. Data Input'!$C$4))</f>
        <v/>
      </c>
      <c r="D602" s="97"/>
      <c r="E602" s="93"/>
      <c r="F602" s="22"/>
      <c r="G602" s="29" t="str">
        <f t="shared" si="63"/>
        <v/>
      </c>
      <c r="H602" s="94" t="str">
        <f>IF(B602="","",IFERROR(SUMPRODUCT((MONTH('4. Trading Tracker'!$F$8:$F$703)=A602)*(YEAR('4. Trading Tracker'!$F$8:$F$703)=B602)*('4. Trading Tracker'!$L$8:$L$703)),0))</f>
        <v/>
      </c>
      <c r="I602" s="99"/>
      <c r="J602" s="4"/>
      <c r="K602" s="93"/>
      <c r="L602" s="22"/>
      <c r="M602" s="22"/>
      <c r="N602" s="22"/>
      <c r="O602" s="22"/>
      <c r="P602" s="29" t="str">
        <f t="shared" si="59"/>
        <v/>
      </c>
      <c r="Q602" s="152" t="str">
        <f t="shared" si="64"/>
        <v/>
      </c>
      <c r="R602" s="24"/>
      <c r="S602" s="149" t="str">
        <f>IF(L602="","",L602-SUM($H$9:H602))</f>
        <v/>
      </c>
      <c r="T602" s="86" t="str">
        <f>IF(H602="","",S602/SUM($H$9:H602))</f>
        <v/>
      </c>
      <c r="U602" s="24"/>
      <c r="V602" s="30" t="str">
        <f t="shared" si="60"/>
        <v/>
      </c>
      <c r="W602" s="29" t="str">
        <f>IF(P602="","",((P602-K602)*'1. Data Input'!$C$13)/12)</f>
        <v/>
      </c>
    </row>
    <row r="603" spans="1:23" s="20" customFormat="1">
      <c r="A603" s="25" t="str">
        <f t="shared" si="61"/>
        <v/>
      </c>
      <c r="B603" s="25" t="str">
        <f t="shared" si="62"/>
        <v/>
      </c>
      <c r="C603" s="25" t="str">
        <f>IF(D603="","",'1. Data Input'!$C$5+('3. Monthly Balance Sheet'!B603-'1. Data Input'!$C$4))</f>
        <v/>
      </c>
      <c r="D603" s="97"/>
      <c r="E603" s="93"/>
      <c r="F603" s="22"/>
      <c r="G603" s="29" t="str">
        <f t="shared" si="63"/>
        <v/>
      </c>
      <c r="H603" s="94" t="str">
        <f>IF(B603="","",IFERROR(SUMPRODUCT((MONTH('4. Trading Tracker'!$F$8:$F$703)=A603)*(YEAR('4. Trading Tracker'!$F$8:$F$703)=B603)*('4. Trading Tracker'!$L$8:$L$703)),0))</f>
        <v/>
      </c>
      <c r="I603" s="99"/>
      <c r="J603" s="4"/>
      <c r="K603" s="93"/>
      <c r="L603" s="22"/>
      <c r="M603" s="22"/>
      <c r="N603" s="22"/>
      <c r="O603" s="22"/>
      <c r="P603" s="29" t="str">
        <f t="shared" si="59"/>
        <v/>
      </c>
      <c r="Q603" s="152" t="str">
        <f t="shared" si="64"/>
        <v/>
      </c>
      <c r="R603" s="24"/>
      <c r="S603" s="149" t="str">
        <f>IF(L603="","",L603-SUM($H$9:H603))</f>
        <v/>
      </c>
      <c r="T603" s="86" t="str">
        <f>IF(H603="","",S603/SUM($H$9:H603))</f>
        <v/>
      </c>
      <c r="U603" s="24"/>
      <c r="V603" s="30" t="str">
        <f t="shared" si="60"/>
        <v/>
      </c>
      <c r="W603" s="29" t="str">
        <f>IF(P603="","",((P603-K603)*'1. Data Input'!$C$13)/12)</f>
        <v/>
      </c>
    </row>
    <row r="604" spans="1:23" s="20" customFormat="1">
      <c r="A604" s="25" t="str">
        <f t="shared" si="61"/>
        <v/>
      </c>
      <c r="B604" s="25" t="str">
        <f t="shared" si="62"/>
        <v/>
      </c>
      <c r="C604" s="25" t="str">
        <f>IF(D604="","",'1. Data Input'!$C$5+('3. Monthly Balance Sheet'!B604-'1. Data Input'!$C$4))</f>
        <v/>
      </c>
      <c r="D604" s="97"/>
      <c r="E604" s="93"/>
      <c r="F604" s="22"/>
      <c r="G604" s="29" t="str">
        <f t="shared" si="63"/>
        <v/>
      </c>
      <c r="H604" s="94" t="str">
        <f>IF(B604="","",IFERROR(SUMPRODUCT((MONTH('4. Trading Tracker'!$F$8:$F$703)=A604)*(YEAR('4. Trading Tracker'!$F$8:$F$703)=B604)*('4. Trading Tracker'!$L$8:$L$703)),0))</f>
        <v/>
      </c>
      <c r="I604" s="99"/>
      <c r="J604" s="4"/>
      <c r="K604" s="93"/>
      <c r="L604" s="22"/>
      <c r="M604" s="22"/>
      <c r="N604" s="22"/>
      <c r="O604" s="22"/>
      <c r="P604" s="29" t="str">
        <f t="shared" si="59"/>
        <v/>
      </c>
      <c r="Q604" s="152" t="str">
        <f t="shared" si="64"/>
        <v/>
      </c>
      <c r="R604" s="24"/>
      <c r="S604" s="149" t="str">
        <f>IF(L604="","",L604-SUM($H$9:H604))</f>
        <v/>
      </c>
      <c r="T604" s="86" t="str">
        <f>IF(H604="","",S604/SUM($H$9:H604))</f>
        <v/>
      </c>
      <c r="U604" s="24"/>
      <c r="V604" s="30" t="str">
        <f t="shared" si="60"/>
        <v/>
      </c>
      <c r="W604" s="29" t="str">
        <f>IF(P604="","",((P604-K604)*'1. Data Input'!$C$13)/12)</f>
        <v/>
      </c>
    </row>
    <row r="605" spans="1:23" s="20" customFormat="1">
      <c r="A605" s="25" t="str">
        <f t="shared" si="61"/>
        <v/>
      </c>
      <c r="B605" s="25" t="str">
        <f t="shared" si="62"/>
        <v/>
      </c>
      <c r="C605" s="25" t="str">
        <f>IF(D605="","",'1. Data Input'!$C$5+('3. Monthly Balance Sheet'!B605-'1. Data Input'!$C$4))</f>
        <v/>
      </c>
      <c r="D605" s="97"/>
      <c r="E605" s="93"/>
      <c r="F605" s="22"/>
      <c r="G605" s="29" t="str">
        <f t="shared" si="63"/>
        <v/>
      </c>
      <c r="H605" s="94" t="str">
        <f>IF(B605="","",IFERROR(SUMPRODUCT((MONTH('4. Trading Tracker'!$F$8:$F$703)=A605)*(YEAR('4. Trading Tracker'!$F$8:$F$703)=B605)*('4. Trading Tracker'!$L$8:$L$703)),0))</f>
        <v/>
      </c>
      <c r="I605" s="99"/>
      <c r="J605" s="4"/>
      <c r="K605" s="93"/>
      <c r="L605" s="22"/>
      <c r="M605" s="22"/>
      <c r="N605" s="22"/>
      <c r="O605" s="22"/>
      <c r="P605" s="29" t="str">
        <f t="shared" si="59"/>
        <v/>
      </c>
      <c r="Q605" s="152" t="str">
        <f t="shared" si="64"/>
        <v/>
      </c>
      <c r="R605" s="24"/>
      <c r="S605" s="149" t="str">
        <f>IF(L605="","",L605-SUM($H$9:H605))</f>
        <v/>
      </c>
      <c r="T605" s="86" t="str">
        <f>IF(H605="","",S605/SUM($H$9:H605))</f>
        <v/>
      </c>
      <c r="U605" s="24"/>
      <c r="V605" s="30" t="str">
        <f t="shared" si="60"/>
        <v/>
      </c>
      <c r="W605" s="29" t="str">
        <f>IF(P605="","",((P605-K605)*'1. Data Input'!$C$13)/12)</f>
        <v/>
      </c>
    </row>
    <row r="606" spans="1:23" s="20" customFormat="1">
      <c r="A606" s="25" t="str">
        <f t="shared" si="61"/>
        <v/>
      </c>
      <c r="B606" s="25" t="str">
        <f t="shared" si="62"/>
        <v/>
      </c>
      <c r="C606" s="25" t="str">
        <f>IF(D606="","",'1. Data Input'!$C$5+('3. Monthly Balance Sheet'!B606-'1. Data Input'!$C$4))</f>
        <v/>
      </c>
      <c r="D606" s="97"/>
      <c r="E606" s="93"/>
      <c r="F606" s="22"/>
      <c r="G606" s="29" t="str">
        <f t="shared" si="63"/>
        <v/>
      </c>
      <c r="H606" s="94" t="str">
        <f>IF(B606="","",IFERROR(SUMPRODUCT((MONTH('4. Trading Tracker'!$F$8:$F$703)=A606)*(YEAR('4. Trading Tracker'!$F$8:$F$703)=B606)*('4. Trading Tracker'!$L$8:$L$703)),0))</f>
        <v/>
      </c>
      <c r="I606" s="99"/>
      <c r="J606" s="4"/>
      <c r="K606" s="93"/>
      <c r="L606" s="22"/>
      <c r="M606" s="22"/>
      <c r="N606" s="22"/>
      <c r="O606" s="22"/>
      <c r="P606" s="29" t="str">
        <f t="shared" si="59"/>
        <v/>
      </c>
      <c r="Q606" s="152" t="str">
        <f t="shared" si="64"/>
        <v/>
      </c>
      <c r="R606" s="24"/>
      <c r="S606" s="149" t="str">
        <f>IF(L606="","",L606-SUM($H$9:H606))</f>
        <v/>
      </c>
      <c r="T606" s="86" t="str">
        <f>IF(H606="","",S606/SUM($H$9:H606))</f>
        <v/>
      </c>
      <c r="U606" s="24"/>
      <c r="V606" s="30" t="str">
        <f t="shared" si="60"/>
        <v/>
      </c>
      <c r="W606" s="29" t="str">
        <f>IF(P606="","",((P606-K606)*'1. Data Input'!$C$13)/12)</f>
        <v/>
      </c>
    </row>
    <row r="607" spans="1:23" s="20" customFormat="1">
      <c r="A607" s="25" t="str">
        <f t="shared" si="61"/>
        <v/>
      </c>
      <c r="B607" s="25" t="str">
        <f t="shared" si="62"/>
        <v/>
      </c>
      <c r="C607" s="25" t="str">
        <f>IF(D607="","",'1. Data Input'!$C$5+('3. Monthly Balance Sheet'!B607-'1. Data Input'!$C$4))</f>
        <v/>
      </c>
      <c r="D607" s="97"/>
      <c r="E607" s="93"/>
      <c r="F607" s="22"/>
      <c r="G607" s="29" t="str">
        <f t="shared" si="63"/>
        <v/>
      </c>
      <c r="H607" s="94" t="str">
        <f>IF(B607="","",IFERROR(SUMPRODUCT((MONTH('4. Trading Tracker'!$F$8:$F$703)=A607)*(YEAR('4. Trading Tracker'!$F$8:$F$703)=B607)*('4. Trading Tracker'!$L$8:$L$703)),0))</f>
        <v/>
      </c>
      <c r="I607" s="99"/>
      <c r="J607" s="4"/>
      <c r="K607" s="93"/>
      <c r="L607" s="22"/>
      <c r="M607" s="22"/>
      <c r="N607" s="22"/>
      <c r="O607" s="22"/>
      <c r="P607" s="29" t="str">
        <f t="shared" si="59"/>
        <v/>
      </c>
      <c r="Q607" s="152" t="str">
        <f t="shared" si="64"/>
        <v/>
      </c>
      <c r="R607" s="24"/>
      <c r="S607" s="149" t="str">
        <f>IF(L607="","",L607-SUM($H$9:H607))</f>
        <v/>
      </c>
      <c r="T607" s="86" t="str">
        <f>IF(H607="","",S607/SUM($H$9:H607))</f>
        <v/>
      </c>
      <c r="U607" s="24"/>
      <c r="V607" s="30" t="str">
        <f t="shared" si="60"/>
        <v/>
      </c>
      <c r="W607" s="29" t="str">
        <f>IF(P607="","",((P607-K607)*'1. Data Input'!$C$13)/12)</f>
        <v/>
      </c>
    </row>
    <row r="608" spans="1:23" s="20" customFormat="1">
      <c r="A608" s="25" t="str">
        <f t="shared" si="61"/>
        <v/>
      </c>
      <c r="B608" s="25" t="str">
        <f t="shared" si="62"/>
        <v/>
      </c>
      <c r="C608" s="25" t="str">
        <f>IF(D608="","",'1. Data Input'!$C$5+('3. Monthly Balance Sheet'!B608-'1. Data Input'!$C$4))</f>
        <v/>
      </c>
      <c r="D608" s="97"/>
      <c r="E608" s="93"/>
      <c r="F608" s="22"/>
      <c r="G608" s="29" t="str">
        <f t="shared" si="63"/>
        <v/>
      </c>
      <c r="H608" s="94" t="str">
        <f>IF(B608="","",IFERROR(SUMPRODUCT((MONTH('4. Trading Tracker'!$F$8:$F$703)=A608)*(YEAR('4. Trading Tracker'!$F$8:$F$703)=B608)*('4. Trading Tracker'!$L$8:$L$703)),0))</f>
        <v/>
      </c>
      <c r="I608" s="99"/>
      <c r="J608" s="4"/>
      <c r="K608" s="93"/>
      <c r="L608" s="22"/>
      <c r="M608" s="22"/>
      <c r="N608" s="22"/>
      <c r="O608" s="22"/>
      <c r="P608" s="29" t="str">
        <f t="shared" si="59"/>
        <v/>
      </c>
      <c r="Q608" s="152" t="str">
        <f t="shared" si="64"/>
        <v/>
      </c>
      <c r="R608" s="24"/>
      <c r="S608" s="149" t="str">
        <f>IF(L608="","",L608-SUM($H$9:H608))</f>
        <v/>
      </c>
      <c r="T608" s="86" t="str">
        <f>IF(H608="","",S608/SUM($H$9:H608))</f>
        <v/>
      </c>
      <c r="U608" s="24"/>
      <c r="V608" s="30" t="str">
        <f t="shared" si="60"/>
        <v/>
      </c>
      <c r="W608" s="29" t="str">
        <f>IF(P608="","",((P608-K608)*'1. Data Input'!$C$13)/12)</f>
        <v/>
      </c>
    </row>
    <row r="609" spans="1:23" s="20" customFormat="1">
      <c r="A609" s="25" t="str">
        <f t="shared" si="61"/>
        <v/>
      </c>
      <c r="B609" s="25" t="str">
        <f t="shared" si="62"/>
        <v/>
      </c>
      <c r="C609" s="25" t="str">
        <f>IF(D609="","",'1. Data Input'!$C$5+('3. Monthly Balance Sheet'!B609-'1. Data Input'!$C$4))</f>
        <v/>
      </c>
      <c r="D609" s="97"/>
      <c r="E609" s="93"/>
      <c r="F609" s="22"/>
      <c r="G609" s="29" t="str">
        <f t="shared" si="63"/>
        <v/>
      </c>
      <c r="H609" s="94" t="str">
        <f>IF(B609="","",IFERROR(SUMPRODUCT((MONTH('4. Trading Tracker'!$F$8:$F$703)=A609)*(YEAR('4. Trading Tracker'!$F$8:$F$703)=B609)*('4. Trading Tracker'!$L$8:$L$703)),0))</f>
        <v/>
      </c>
      <c r="I609" s="99"/>
      <c r="J609" s="4"/>
      <c r="K609" s="93"/>
      <c r="L609" s="22"/>
      <c r="M609" s="22"/>
      <c r="N609" s="22"/>
      <c r="O609" s="22"/>
      <c r="P609" s="29" t="str">
        <f t="shared" si="59"/>
        <v/>
      </c>
      <c r="Q609" s="152" t="str">
        <f t="shared" si="64"/>
        <v/>
      </c>
      <c r="R609" s="24"/>
      <c r="S609" s="149" t="str">
        <f>IF(L609="","",L609-SUM($H$9:H609))</f>
        <v/>
      </c>
      <c r="T609" s="86" t="str">
        <f>IF(H609="","",S609/SUM($H$9:H609))</f>
        <v/>
      </c>
      <c r="U609" s="24"/>
      <c r="V609" s="30" t="str">
        <f t="shared" si="60"/>
        <v/>
      </c>
      <c r="W609" s="29" t="str">
        <f>IF(P609="","",((P609-K609)*'1. Data Input'!$C$13)/12)</f>
        <v/>
      </c>
    </row>
    <row r="610" spans="1:23" s="20" customFormat="1">
      <c r="A610" s="25" t="str">
        <f t="shared" si="61"/>
        <v/>
      </c>
      <c r="B610" s="25" t="str">
        <f t="shared" si="62"/>
        <v/>
      </c>
      <c r="C610" s="25" t="str">
        <f>IF(D610="","",'1. Data Input'!$C$5+('3. Monthly Balance Sheet'!B610-'1. Data Input'!$C$4))</f>
        <v/>
      </c>
      <c r="D610" s="97"/>
      <c r="E610" s="93"/>
      <c r="F610" s="22"/>
      <c r="G610" s="29" t="str">
        <f t="shared" si="63"/>
        <v/>
      </c>
      <c r="H610" s="94" t="str">
        <f>IF(B610="","",IFERROR(SUMPRODUCT((MONTH('4. Trading Tracker'!$F$8:$F$703)=A610)*(YEAR('4. Trading Tracker'!$F$8:$F$703)=B610)*('4. Trading Tracker'!$L$8:$L$703)),0))</f>
        <v/>
      </c>
      <c r="I610" s="99"/>
      <c r="J610" s="4"/>
      <c r="K610" s="93"/>
      <c r="L610" s="22"/>
      <c r="M610" s="22"/>
      <c r="N610" s="22"/>
      <c r="O610" s="22"/>
      <c r="P610" s="29" t="str">
        <f t="shared" si="59"/>
        <v/>
      </c>
      <c r="Q610" s="152" t="str">
        <f t="shared" si="64"/>
        <v/>
      </c>
      <c r="R610" s="24"/>
      <c r="S610" s="149" t="str">
        <f>IF(L610="","",L610-SUM($H$9:H610))</f>
        <v/>
      </c>
      <c r="T610" s="86" t="str">
        <f>IF(H610="","",S610/SUM($H$9:H610))</f>
        <v/>
      </c>
      <c r="U610" s="24"/>
      <c r="V610" s="30" t="str">
        <f t="shared" si="60"/>
        <v/>
      </c>
      <c r="W610" s="29" t="str">
        <f>IF(P610="","",((P610-K610)*'1. Data Input'!$C$13)/12)</f>
        <v/>
      </c>
    </row>
    <row r="611" spans="1:23" s="20" customFormat="1">
      <c r="A611" s="25" t="str">
        <f t="shared" si="61"/>
        <v/>
      </c>
      <c r="B611" s="25" t="str">
        <f t="shared" si="62"/>
        <v/>
      </c>
      <c r="C611" s="25" t="str">
        <f>IF(D611="","",'1. Data Input'!$C$5+('3. Monthly Balance Sheet'!B611-'1. Data Input'!$C$4))</f>
        <v/>
      </c>
      <c r="D611" s="97"/>
      <c r="E611" s="93"/>
      <c r="F611" s="22"/>
      <c r="G611" s="29" t="str">
        <f t="shared" si="63"/>
        <v/>
      </c>
      <c r="H611" s="94" t="str">
        <f>IF(B611="","",IFERROR(SUMPRODUCT((MONTH('4. Trading Tracker'!$F$8:$F$703)=A611)*(YEAR('4. Trading Tracker'!$F$8:$F$703)=B611)*('4. Trading Tracker'!$L$8:$L$703)),0))</f>
        <v/>
      </c>
      <c r="I611" s="99"/>
      <c r="J611" s="4"/>
      <c r="K611" s="93"/>
      <c r="L611" s="22"/>
      <c r="M611" s="22"/>
      <c r="N611" s="22"/>
      <c r="O611" s="22"/>
      <c r="P611" s="29" t="str">
        <f t="shared" si="59"/>
        <v/>
      </c>
      <c r="Q611" s="152" t="str">
        <f t="shared" si="64"/>
        <v/>
      </c>
      <c r="R611" s="24"/>
      <c r="S611" s="149" t="str">
        <f>IF(L611="","",L611-SUM($H$9:H611))</f>
        <v/>
      </c>
      <c r="T611" s="86" t="str">
        <f>IF(H611="","",S611/SUM($H$9:H611))</f>
        <v/>
      </c>
      <c r="U611" s="24"/>
      <c r="V611" s="30" t="str">
        <f t="shared" si="60"/>
        <v/>
      </c>
      <c r="W611" s="29" t="str">
        <f>IF(P611="","",((P611-K611)*'1. Data Input'!$C$13)/12)</f>
        <v/>
      </c>
    </row>
    <row r="612" spans="1:23" s="20" customFormat="1">
      <c r="A612" s="25" t="str">
        <f t="shared" si="61"/>
        <v/>
      </c>
      <c r="B612" s="25" t="str">
        <f t="shared" si="62"/>
        <v/>
      </c>
      <c r="C612" s="25" t="str">
        <f>IF(D612="","",'1. Data Input'!$C$5+('3. Monthly Balance Sheet'!B612-'1. Data Input'!$C$4))</f>
        <v/>
      </c>
      <c r="D612" s="97"/>
      <c r="E612" s="93"/>
      <c r="F612" s="22"/>
      <c r="G612" s="29" t="str">
        <f t="shared" si="63"/>
        <v/>
      </c>
      <c r="H612" s="94" t="str">
        <f>IF(B612="","",IFERROR(SUMPRODUCT((MONTH('4. Trading Tracker'!$F$8:$F$703)=A612)*(YEAR('4. Trading Tracker'!$F$8:$F$703)=B612)*('4. Trading Tracker'!$L$8:$L$703)),0))</f>
        <v/>
      </c>
      <c r="I612" s="99"/>
      <c r="J612" s="4"/>
      <c r="K612" s="93"/>
      <c r="L612" s="22"/>
      <c r="M612" s="22"/>
      <c r="N612" s="22"/>
      <c r="O612" s="22"/>
      <c r="P612" s="29" t="str">
        <f t="shared" si="59"/>
        <v/>
      </c>
      <c r="Q612" s="152" t="str">
        <f t="shared" si="64"/>
        <v/>
      </c>
      <c r="R612" s="24"/>
      <c r="S612" s="149" t="str">
        <f>IF(L612="","",L612-SUM($H$9:H612))</f>
        <v/>
      </c>
      <c r="T612" s="86" t="str">
        <f>IF(H612="","",S612/SUM($H$9:H612))</f>
        <v/>
      </c>
      <c r="U612" s="24"/>
      <c r="V612" s="30" t="str">
        <f t="shared" si="60"/>
        <v/>
      </c>
      <c r="W612" s="29" t="str">
        <f>IF(P612="","",((P612-K612)*'1. Data Input'!$C$13)/12)</f>
        <v/>
      </c>
    </row>
    <row r="613" spans="1:23" s="20" customFormat="1">
      <c r="A613" s="25" t="str">
        <f t="shared" si="61"/>
        <v/>
      </c>
      <c r="B613" s="25" t="str">
        <f t="shared" si="62"/>
        <v/>
      </c>
      <c r="C613" s="25" t="str">
        <f>IF(D613="","",'1. Data Input'!$C$5+('3. Monthly Balance Sheet'!B613-'1. Data Input'!$C$4))</f>
        <v/>
      </c>
      <c r="D613" s="97"/>
      <c r="E613" s="93"/>
      <c r="F613" s="22"/>
      <c r="G613" s="29" t="str">
        <f t="shared" si="63"/>
        <v/>
      </c>
      <c r="H613" s="94" t="str">
        <f>IF(B613="","",IFERROR(SUMPRODUCT((MONTH('4. Trading Tracker'!$F$8:$F$703)=A613)*(YEAR('4. Trading Tracker'!$F$8:$F$703)=B613)*('4. Trading Tracker'!$L$8:$L$703)),0))</f>
        <v/>
      </c>
      <c r="I613" s="99"/>
      <c r="J613" s="4"/>
      <c r="K613" s="93"/>
      <c r="L613" s="22"/>
      <c r="M613" s="22"/>
      <c r="N613" s="22"/>
      <c r="O613" s="22"/>
      <c r="P613" s="29" t="str">
        <f t="shared" si="59"/>
        <v/>
      </c>
      <c r="Q613" s="152" t="str">
        <f t="shared" si="64"/>
        <v/>
      </c>
      <c r="R613" s="24"/>
      <c r="S613" s="149" t="str">
        <f>IF(L613="","",L613-SUM($H$9:H613))</f>
        <v/>
      </c>
      <c r="T613" s="86" t="str">
        <f>IF(H613="","",S613/SUM($H$9:H613))</f>
        <v/>
      </c>
      <c r="U613" s="24"/>
      <c r="V613" s="30" t="str">
        <f t="shared" si="60"/>
        <v/>
      </c>
      <c r="W613" s="29" t="str">
        <f>IF(P613="","",((P613-K613)*'1. Data Input'!$C$13)/12)</f>
        <v/>
      </c>
    </row>
    <row r="614" spans="1:23" s="20" customFormat="1">
      <c r="A614" s="25" t="str">
        <f t="shared" si="61"/>
        <v/>
      </c>
      <c r="B614" s="25" t="str">
        <f t="shared" si="62"/>
        <v/>
      </c>
      <c r="C614" s="25" t="str">
        <f>IF(D614="","",'1. Data Input'!$C$5+('3. Monthly Balance Sheet'!B614-'1. Data Input'!$C$4))</f>
        <v/>
      </c>
      <c r="D614" s="97"/>
      <c r="E614" s="93"/>
      <c r="F614" s="22"/>
      <c r="G614" s="29" t="str">
        <f t="shared" si="63"/>
        <v/>
      </c>
      <c r="H614" s="94" t="str">
        <f>IF(B614="","",IFERROR(SUMPRODUCT((MONTH('4. Trading Tracker'!$F$8:$F$703)=A614)*(YEAR('4. Trading Tracker'!$F$8:$F$703)=B614)*('4. Trading Tracker'!$L$8:$L$703)),0))</f>
        <v/>
      </c>
      <c r="I614" s="99"/>
      <c r="J614" s="4"/>
      <c r="K614" s="93"/>
      <c r="L614" s="22"/>
      <c r="M614" s="22"/>
      <c r="N614" s="22"/>
      <c r="O614" s="22"/>
      <c r="P614" s="29" t="str">
        <f t="shared" si="59"/>
        <v/>
      </c>
      <c r="Q614" s="152" t="str">
        <f t="shared" si="64"/>
        <v/>
      </c>
      <c r="R614" s="24"/>
      <c r="S614" s="149" t="str">
        <f>IF(L614="","",L614-SUM($H$9:H614))</f>
        <v/>
      </c>
      <c r="T614" s="86" t="str">
        <f>IF(H614="","",S614/SUM($H$9:H614))</f>
        <v/>
      </c>
      <c r="U614" s="24"/>
      <c r="V614" s="30" t="str">
        <f t="shared" si="60"/>
        <v/>
      </c>
      <c r="W614" s="29" t="str">
        <f>IF(P614="","",((P614-K614)*'1. Data Input'!$C$13)/12)</f>
        <v/>
      </c>
    </row>
    <row r="615" spans="1:23" s="20" customFormat="1">
      <c r="A615" s="25" t="str">
        <f t="shared" si="61"/>
        <v/>
      </c>
      <c r="B615" s="25" t="str">
        <f t="shared" si="62"/>
        <v/>
      </c>
      <c r="C615" s="25" t="str">
        <f>IF(D615="","",'1. Data Input'!$C$5+('3. Monthly Balance Sheet'!B615-'1. Data Input'!$C$4))</f>
        <v/>
      </c>
      <c r="D615" s="97"/>
      <c r="E615" s="93"/>
      <c r="F615" s="22"/>
      <c r="G615" s="29" t="str">
        <f t="shared" si="63"/>
        <v/>
      </c>
      <c r="H615" s="94" t="str">
        <f>IF(B615="","",IFERROR(SUMPRODUCT((MONTH('4. Trading Tracker'!$F$8:$F$703)=A615)*(YEAR('4. Trading Tracker'!$F$8:$F$703)=B615)*('4. Trading Tracker'!$L$8:$L$703)),0))</f>
        <v/>
      </c>
      <c r="I615" s="99"/>
      <c r="J615" s="4"/>
      <c r="K615" s="93"/>
      <c r="L615" s="22"/>
      <c r="M615" s="22"/>
      <c r="N615" s="22"/>
      <c r="O615" s="22"/>
      <c r="P615" s="29" t="str">
        <f t="shared" si="59"/>
        <v/>
      </c>
      <c r="Q615" s="152" t="str">
        <f t="shared" si="64"/>
        <v/>
      </c>
      <c r="R615" s="24"/>
      <c r="S615" s="149" t="str">
        <f>IF(L615="","",L615-SUM($H$9:H615))</f>
        <v/>
      </c>
      <c r="T615" s="86" t="str">
        <f>IF(H615="","",S615/SUM($H$9:H615))</f>
        <v/>
      </c>
      <c r="U615" s="24"/>
      <c r="V615" s="30" t="str">
        <f t="shared" si="60"/>
        <v/>
      </c>
      <c r="W615" s="29" t="str">
        <f>IF(P615="","",((P615-K615)*'1. Data Input'!$C$13)/12)</f>
        <v/>
      </c>
    </row>
    <row r="616" spans="1:23" s="20" customFormat="1">
      <c r="A616" s="25" t="str">
        <f t="shared" si="61"/>
        <v/>
      </c>
      <c r="B616" s="25" t="str">
        <f t="shared" si="62"/>
        <v/>
      </c>
      <c r="C616" s="25" t="str">
        <f>IF(D616="","",'1. Data Input'!$C$5+('3. Monthly Balance Sheet'!B616-'1. Data Input'!$C$4))</f>
        <v/>
      </c>
      <c r="D616" s="97"/>
      <c r="E616" s="93"/>
      <c r="F616" s="22"/>
      <c r="G616" s="29" t="str">
        <f t="shared" si="63"/>
        <v/>
      </c>
      <c r="H616" s="94" t="str">
        <f>IF(B616="","",IFERROR(SUMPRODUCT((MONTH('4. Trading Tracker'!$F$8:$F$703)=A616)*(YEAR('4. Trading Tracker'!$F$8:$F$703)=B616)*('4. Trading Tracker'!$L$8:$L$703)),0))</f>
        <v/>
      </c>
      <c r="I616" s="99"/>
      <c r="J616" s="4"/>
      <c r="K616" s="93"/>
      <c r="L616" s="22"/>
      <c r="M616" s="22"/>
      <c r="N616" s="22"/>
      <c r="O616" s="22"/>
      <c r="P616" s="29" t="str">
        <f t="shared" si="59"/>
        <v/>
      </c>
      <c r="Q616" s="152" t="str">
        <f t="shared" si="64"/>
        <v/>
      </c>
      <c r="R616" s="24"/>
      <c r="S616" s="149" t="str">
        <f>IF(L616="","",L616-SUM($H$9:H616))</f>
        <v/>
      </c>
      <c r="T616" s="86" t="str">
        <f>IF(H616="","",S616/SUM($H$9:H616))</f>
        <v/>
      </c>
      <c r="U616" s="24"/>
      <c r="V616" s="30" t="str">
        <f t="shared" si="60"/>
        <v/>
      </c>
      <c r="W616" s="29" t="str">
        <f>IF(P616="","",((P616-K616)*'1. Data Input'!$C$13)/12)</f>
        <v/>
      </c>
    </row>
    <row r="617" spans="1:23" s="20" customFormat="1">
      <c r="A617" s="25" t="str">
        <f t="shared" si="61"/>
        <v/>
      </c>
      <c r="B617" s="25" t="str">
        <f t="shared" si="62"/>
        <v/>
      </c>
      <c r="C617" s="25" t="str">
        <f>IF(D617="","",'1. Data Input'!$C$5+('3. Monthly Balance Sheet'!B617-'1. Data Input'!$C$4))</f>
        <v/>
      </c>
      <c r="D617" s="97"/>
      <c r="E617" s="93"/>
      <c r="F617" s="22"/>
      <c r="G617" s="29" t="str">
        <f t="shared" si="63"/>
        <v/>
      </c>
      <c r="H617" s="94" t="str">
        <f>IF(B617="","",IFERROR(SUMPRODUCT((MONTH('4. Trading Tracker'!$F$8:$F$703)=A617)*(YEAR('4. Trading Tracker'!$F$8:$F$703)=B617)*('4. Trading Tracker'!$L$8:$L$703)),0))</f>
        <v/>
      </c>
      <c r="I617" s="99"/>
      <c r="J617" s="4"/>
      <c r="K617" s="93"/>
      <c r="L617" s="22"/>
      <c r="M617" s="22"/>
      <c r="N617" s="22"/>
      <c r="O617" s="22"/>
      <c r="P617" s="29" t="str">
        <f t="shared" si="59"/>
        <v/>
      </c>
      <c r="Q617" s="152" t="str">
        <f t="shared" si="64"/>
        <v/>
      </c>
      <c r="R617" s="24"/>
      <c r="S617" s="149" t="str">
        <f>IF(L617="","",L617-SUM($H$9:H617))</f>
        <v/>
      </c>
      <c r="T617" s="86" t="str">
        <f>IF(H617="","",S617/SUM($H$9:H617))</f>
        <v/>
      </c>
      <c r="U617" s="24"/>
      <c r="V617" s="30" t="str">
        <f t="shared" si="60"/>
        <v/>
      </c>
      <c r="W617" s="29" t="str">
        <f>IF(P617="","",((P617-K617)*'1. Data Input'!$C$13)/12)</f>
        <v/>
      </c>
    </row>
    <row r="618" spans="1:23" s="20" customFormat="1">
      <c r="A618" s="25" t="str">
        <f t="shared" si="61"/>
        <v/>
      </c>
      <c r="B618" s="25" t="str">
        <f t="shared" si="62"/>
        <v/>
      </c>
      <c r="C618" s="25" t="str">
        <f>IF(D618="","",'1. Data Input'!$C$5+('3. Monthly Balance Sheet'!B618-'1. Data Input'!$C$4))</f>
        <v/>
      </c>
      <c r="D618" s="97"/>
      <c r="E618" s="93"/>
      <c r="F618" s="22"/>
      <c r="G618" s="29" t="str">
        <f t="shared" si="63"/>
        <v/>
      </c>
      <c r="H618" s="94" t="str">
        <f>IF(B618="","",IFERROR(SUMPRODUCT((MONTH('4. Trading Tracker'!$F$8:$F$703)=A618)*(YEAR('4. Trading Tracker'!$F$8:$F$703)=B618)*('4. Trading Tracker'!$L$8:$L$703)),0))</f>
        <v/>
      </c>
      <c r="I618" s="99"/>
      <c r="J618" s="4"/>
      <c r="K618" s="93"/>
      <c r="L618" s="22"/>
      <c r="M618" s="22"/>
      <c r="N618" s="22"/>
      <c r="O618" s="22"/>
      <c r="P618" s="29" t="str">
        <f t="shared" si="59"/>
        <v/>
      </c>
      <c r="Q618" s="152" t="str">
        <f t="shared" si="64"/>
        <v/>
      </c>
      <c r="R618" s="24"/>
      <c r="S618" s="149" t="str">
        <f>IF(L618="","",L618-SUM($H$9:H618))</f>
        <v/>
      </c>
      <c r="T618" s="86" t="str">
        <f>IF(H618="","",S618/SUM($H$9:H618))</f>
        <v/>
      </c>
      <c r="U618" s="24"/>
      <c r="V618" s="30" t="str">
        <f t="shared" si="60"/>
        <v/>
      </c>
      <c r="W618" s="29" t="str">
        <f>IF(P618="","",((P618-K618)*'1. Data Input'!$C$13)/12)</f>
        <v/>
      </c>
    </row>
    <row r="619" spans="1:23" s="20" customFormat="1">
      <c r="A619" s="25" t="str">
        <f t="shared" si="61"/>
        <v/>
      </c>
      <c r="B619" s="25" t="str">
        <f t="shared" si="62"/>
        <v/>
      </c>
      <c r="C619" s="25" t="str">
        <f>IF(D619="","",'1. Data Input'!$C$5+('3. Monthly Balance Sheet'!B619-'1. Data Input'!$C$4))</f>
        <v/>
      </c>
      <c r="D619" s="97"/>
      <c r="E619" s="93"/>
      <c r="F619" s="22"/>
      <c r="G619" s="29" t="str">
        <f t="shared" si="63"/>
        <v/>
      </c>
      <c r="H619" s="94" t="str">
        <f>IF(B619="","",IFERROR(SUMPRODUCT((MONTH('4. Trading Tracker'!$F$8:$F$703)=A619)*(YEAR('4. Trading Tracker'!$F$8:$F$703)=B619)*('4. Trading Tracker'!$L$8:$L$703)),0))</f>
        <v/>
      </c>
      <c r="I619" s="99"/>
      <c r="J619" s="4"/>
      <c r="K619" s="93"/>
      <c r="L619" s="22"/>
      <c r="M619" s="22"/>
      <c r="N619" s="22"/>
      <c r="O619" s="22"/>
      <c r="P619" s="29" t="str">
        <f t="shared" si="59"/>
        <v/>
      </c>
      <c r="Q619" s="152" t="str">
        <f t="shared" si="64"/>
        <v/>
      </c>
      <c r="R619" s="24"/>
      <c r="S619" s="149" t="str">
        <f>IF(L619="","",L619-SUM($H$9:H619))</f>
        <v/>
      </c>
      <c r="T619" s="86" t="str">
        <f>IF(H619="","",S619/SUM($H$9:H619))</f>
        <v/>
      </c>
      <c r="U619" s="24"/>
      <c r="V619" s="30" t="str">
        <f t="shared" si="60"/>
        <v/>
      </c>
      <c r="W619" s="29" t="str">
        <f>IF(P619="","",((P619-K619)*'1. Data Input'!$C$13)/12)</f>
        <v/>
      </c>
    </row>
    <row r="620" spans="1:23" s="20" customFormat="1">
      <c r="A620" s="25" t="str">
        <f t="shared" si="61"/>
        <v/>
      </c>
      <c r="B620" s="25" t="str">
        <f t="shared" si="62"/>
        <v/>
      </c>
      <c r="C620" s="25" t="str">
        <f>IF(D620="","",'1. Data Input'!$C$5+('3. Monthly Balance Sheet'!B620-'1. Data Input'!$C$4))</f>
        <v/>
      </c>
      <c r="D620" s="97"/>
      <c r="E620" s="93"/>
      <c r="F620" s="22"/>
      <c r="G620" s="29" t="str">
        <f t="shared" si="63"/>
        <v/>
      </c>
      <c r="H620" s="94" t="str">
        <f>IF(B620="","",IFERROR(SUMPRODUCT((MONTH('4. Trading Tracker'!$F$8:$F$703)=A620)*(YEAR('4. Trading Tracker'!$F$8:$F$703)=B620)*('4. Trading Tracker'!$L$8:$L$703)),0))</f>
        <v/>
      </c>
      <c r="I620" s="99"/>
      <c r="J620" s="4"/>
      <c r="K620" s="93"/>
      <c r="L620" s="22"/>
      <c r="M620" s="22"/>
      <c r="N620" s="22"/>
      <c r="O620" s="22"/>
      <c r="P620" s="29" t="str">
        <f t="shared" si="59"/>
        <v/>
      </c>
      <c r="Q620" s="152" t="str">
        <f t="shared" si="64"/>
        <v/>
      </c>
      <c r="R620" s="24"/>
      <c r="S620" s="149" t="str">
        <f>IF(L620="","",L620-SUM($H$9:H620))</f>
        <v/>
      </c>
      <c r="T620" s="86" t="str">
        <f>IF(H620="","",S620/SUM($H$9:H620))</f>
        <v/>
      </c>
      <c r="U620" s="24"/>
      <c r="V620" s="30" t="str">
        <f t="shared" si="60"/>
        <v/>
      </c>
      <c r="W620" s="29" t="str">
        <f>IF(P620="","",((P620-K620)*'1. Data Input'!$C$13)/12)</f>
        <v/>
      </c>
    </row>
    <row r="621" spans="1:23" s="20" customFormat="1">
      <c r="A621" s="25" t="str">
        <f t="shared" si="61"/>
        <v/>
      </c>
      <c r="B621" s="25" t="str">
        <f t="shared" si="62"/>
        <v/>
      </c>
      <c r="C621" s="25" t="str">
        <f>IF(D621="","",'1. Data Input'!$C$5+('3. Monthly Balance Sheet'!B621-'1. Data Input'!$C$4))</f>
        <v/>
      </c>
      <c r="D621" s="97"/>
      <c r="E621" s="93"/>
      <c r="F621" s="22"/>
      <c r="G621" s="29" t="str">
        <f t="shared" si="63"/>
        <v/>
      </c>
      <c r="H621" s="94" t="str">
        <f>IF(B621="","",IFERROR(SUMPRODUCT((MONTH('4. Trading Tracker'!$F$8:$F$703)=A621)*(YEAR('4. Trading Tracker'!$F$8:$F$703)=B621)*('4. Trading Tracker'!$L$8:$L$703)),0))</f>
        <v/>
      </c>
      <c r="I621" s="99"/>
      <c r="J621" s="4"/>
      <c r="K621" s="93"/>
      <c r="L621" s="22"/>
      <c r="M621" s="22"/>
      <c r="N621" s="22"/>
      <c r="O621" s="22"/>
      <c r="P621" s="29" t="str">
        <f t="shared" si="59"/>
        <v/>
      </c>
      <c r="Q621" s="152" t="str">
        <f t="shared" si="64"/>
        <v/>
      </c>
      <c r="R621" s="24"/>
      <c r="S621" s="149" t="str">
        <f>IF(L621="","",L621-SUM($H$9:H621))</f>
        <v/>
      </c>
      <c r="T621" s="86" t="str">
        <f>IF(H621="","",S621/SUM($H$9:H621))</f>
        <v/>
      </c>
      <c r="U621" s="24"/>
      <c r="V621" s="30" t="str">
        <f t="shared" si="60"/>
        <v/>
      </c>
      <c r="W621" s="29" t="str">
        <f>IF(P621="","",((P621-K621)*'1. Data Input'!$C$13)/12)</f>
        <v/>
      </c>
    </row>
    <row r="622" spans="1:23" s="20" customFormat="1">
      <c r="A622" s="25" t="str">
        <f t="shared" si="61"/>
        <v/>
      </c>
      <c r="B622" s="25" t="str">
        <f t="shared" si="62"/>
        <v/>
      </c>
      <c r="C622" s="25" t="str">
        <f>IF(D622="","",'1. Data Input'!$C$5+('3. Monthly Balance Sheet'!B622-'1. Data Input'!$C$4))</f>
        <v/>
      </c>
      <c r="D622" s="97"/>
      <c r="E622" s="93"/>
      <c r="F622" s="22"/>
      <c r="G622" s="29" t="str">
        <f t="shared" si="63"/>
        <v/>
      </c>
      <c r="H622" s="94" t="str">
        <f>IF(B622="","",IFERROR(SUMPRODUCT((MONTH('4. Trading Tracker'!$F$8:$F$703)=A622)*(YEAR('4. Trading Tracker'!$F$8:$F$703)=B622)*('4. Trading Tracker'!$L$8:$L$703)),0))</f>
        <v/>
      </c>
      <c r="I622" s="99"/>
      <c r="J622" s="4"/>
      <c r="K622" s="93"/>
      <c r="L622" s="22"/>
      <c r="M622" s="22"/>
      <c r="N622" s="22"/>
      <c r="O622" s="22"/>
      <c r="P622" s="29" t="str">
        <f t="shared" si="59"/>
        <v/>
      </c>
      <c r="Q622" s="152" t="str">
        <f t="shared" si="64"/>
        <v/>
      </c>
      <c r="R622" s="24"/>
      <c r="S622" s="149" t="str">
        <f>IF(L622="","",L622-SUM($H$9:H622))</f>
        <v/>
      </c>
      <c r="T622" s="86" t="str">
        <f>IF(H622="","",S622/SUM($H$9:H622))</f>
        <v/>
      </c>
      <c r="U622" s="24"/>
      <c r="V622" s="30" t="str">
        <f t="shared" si="60"/>
        <v/>
      </c>
      <c r="W622" s="29" t="str">
        <f>IF(P622="","",((P622-K622)*'1. Data Input'!$C$13)/12)</f>
        <v/>
      </c>
    </row>
    <row r="623" spans="1:23" s="20" customFormat="1">
      <c r="A623" s="25" t="str">
        <f t="shared" si="61"/>
        <v/>
      </c>
      <c r="B623" s="25" t="str">
        <f t="shared" si="62"/>
        <v/>
      </c>
      <c r="C623" s="25" t="str">
        <f>IF(D623="","",'1. Data Input'!$C$5+('3. Monthly Balance Sheet'!B623-'1. Data Input'!$C$4))</f>
        <v/>
      </c>
      <c r="D623" s="97"/>
      <c r="E623" s="93"/>
      <c r="F623" s="22"/>
      <c r="G623" s="29" t="str">
        <f t="shared" si="63"/>
        <v/>
      </c>
      <c r="H623" s="94" t="str">
        <f>IF(B623="","",IFERROR(SUMPRODUCT((MONTH('4. Trading Tracker'!$F$8:$F$703)=A623)*(YEAR('4. Trading Tracker'!$F$8:$F$703)=B623)*('4. Trading Tracker'!$L$8:$L$703)),0))</f>
        <v/>
      </c>
      <c r="I623" s="99"/>
      <c r="J623" s="4"/>
      <c r="K623" s="93"/>
      <c r="L623" s="22"/>
      <c r="M623" s="22"/>
      <c r="N623" s="22"/>
      <c r="O623" s="22"/>
      <c r="P623" s="29" t="str">
        <f t="shared" si="59"/>
        <v/>
      </c>
      <c r="Q623" s="152" t="str">
        <f t="shared" si="64"/>
        <v/>
      </c>
      <c r="R623" s="24"/>
      <c r="S623" s="149" t="str">
        <f>IF(L623="","",L623-SUM($H$9:H623))</f>
        <v/>
      </c>
      <c r="T623" s="86" t="str">
        <f>IF(H623="","",S623/SUM($H$9:H623))</f>
        <v/>
      </c>
      <c r="U623" s="24"/>
      <c r="V623" s="30" t="str">
        <f t="shared" si="60"/>
        <v/>
      </c>
      <c r="W623" s="29" t="str">
        <f>IF(P623="","",((P623-K623)*'1. Data Input'!$C$13)/12)</f>
        <v/>
      </c>
    </row>
    <row r="624" spans="1:23" s="20" customFormat="1">
      <c r="A624" s="25" t="str">
        <f t="shared" si="61"/>
        <v/>
      </c>
      <c r="B624" s="25" t="str">
        <f t="shared" si="62"/>
        <v/>
      </c>
      <c r="C624" s="25" t="str">
        <f>IF(D624="","",'1. Data Input'!$C$5+('3. Monthly Balance Sheet'!B624-'1. Data Input'!$C$4))</f>
        <v/>
      </c>
      <c r="D624" s="97"/>
      <c r="E624" s="93"/>
      <c r="F624" s="22"/>
      <c r="G624" s="29" t="str">
        <f t="shared" si="63"/>
        <v/>
      </c>
      <c r="H624" s="94" t="str">
        <f>IF(B624="","",IFERROR(SUMPRODUCT((MONTH('4. Trading Tracker'!$F$8:$F$703)=A624)*(YEAR('4. Trading Tracker'!$F$8:$F$703)=B624)*('4. Trading Tracker'!$L$8:$L$703)),0))</f>
        <v/>
      </c>
      <c r="I624" s="99"/>
      <c r="J624" s="4"/>
      <c r="K624" s="93"/>
      <c r="L624" s="22"/>
      <c r="M624" s="22"/>
      <c r="N624" s="22"/>
      <c r="O624" s="22"/>
      <c r="P624" s="29" t="str">
        <f t="shared" si="59"/>
        <v/>
      </c>
      <c r="Q624" s="152" t="str">
        <f t="shared" si="64"/>
        <v/>
      </c>
      <c r="R624" s="24"/>
      <c r="S624" s="149" t="str">
        <f>IF(L624="","",L624-SUM($H$9:H624))</f>
        <v/>
      </c>
      <c r="T624" s="86" t="str">
        <f>IF(H624="","",S624/SUM($H$9:H624))</f>
        <v/>
      </c>
      <c r="U624" s="24"/>
      <c r="V624" s="30" t="str">
        <f t="shared" si="60"/>
        <v/>
      </c>
      <c r="W624" s="29" t="str">
        <f>IF(P624="","",((P624-K624)*'1. Data Input'!$C$13)/12)</f>
        <v/>
      </c>
    </row>
    <row r="625" spans="1:23" s="20" customFormat="1">
      <c r="A625" s="25" t="str">
        <f t="shared" si="61"/>
        <v/>
      </c>
      <c r="B625" s="25" t="str">
        <f t="shared" si="62"/>
        <v/>
      </c>
      <c r="C625" s="25" t="str">
        <f>IF(D625="","",'1. Data Input'!$C$5+('3. Monthly Balance Sheet'!B625-'1. Data Input'!$C$4))</f>
        <v/>
      </c>
      <c r="D625" s="97"/>
      <c r="E625" s="93"/>
      <c r="F625" s="22"/>
      <c r="G625" s="29" t="str">
        <f t="shared" si="63"/>
        <v/>
      </c>
      <c r="H625" s="94" t="str">
        <f>IF(B625="","",IFERROR(SUMPRODUCT((MONTH('4. Trading Tracker'!$F$8:$F$703)=A625)*(YEAR('4. Trading Tracker'!$F$8:$F$703)=B625)*('4. Trading Tracker'!$L$8:$L$703)),0))</f>
        <v/>
      </c>
      <c r="I625" s="99"/>
      <c r="J625" s="4"/>
      <c r="K625" s="93"/>
      <c r="L625" s="22"/>
      <c r="M625" s="22"/>
      <c r="N625" s="22"/>
      <c r="O625" s="22"/>
      <c r="P625" s="29" t="str">
        <f t="shared" si="59"/>
        <v/>
      </c>
      <c r="Q625" s="152" t="str">
        <f t="shared" si="64"/>
        <v/>
      </c>
      <c r="R625" s="24"/>
      <c r="S625" s="149" t="str">
        <f>IF(L625="","",L625-SUM($H$9:H625))</f>
        <v/>
      </c>
      <c r="T625" s="86" t="str">
        <f>IF(H625="","",S625/SUM($H$9:H625))</f>
        <v/>
      </c>
      <c r="U625" s="24"/>
      <c r="V625" s="30" t="str">
        <f t="shared" si="60"/>
        <v/>
      </c>
      <c r="W625" s="29" t="str">
        <f>IF(P625="","",((P625-K625)*'1. Data Input'!$C$13)/12)</f>
        <v/>
      </c>
    </row>
    <row r="626" spans="1:23" s="20" customFormat="1">
      <c r="A626" s="25" t="str">
        <f t="shared" si="61"/>
        <v/>
      </c>
      <c r="B626" s="25" t="str">
        <f t="shared" si="62"/>
        <v/>
      </c>
      <c r="C626" s="25" t="str">
        <f>IF(D626="","",'1. Data Input'!$C$5+('3. Monthly Balance Sheet'!B626-'1. Data Input'!$C$4))</f>
        <v/>
      </c>
      <c r="D626" s="97"/>
      <c r="E626" s="93"/>
      <c r="F626" s="22"/>
      <c r="G626" s="29" t="str">
        <f t="shared" si="63"/>
        <v/>
      </c>
      <c r="H626" s="94" t="str">
        <f>IF(B626="","",IFERROR(SUMPRODUCT((MONTH('4. Trading Tracker'!$F$8:$F$703)=A626)*(YEAR('4. Trading Tracker'!$F$8:$F$703)=B626)*('4. Trading Tracker'!$L$8:$L$703)),0))</f>
        <v/>
      </c>
      <c r="I626" s="99"/>
      <c r="J626" s="4"/>
      <c r="K626" s="93"/>
      <c r="L626" s="22"/>
      <c r="M626" s="22"/>
      <c r="N626" s="22"/>
      <c r="O626" s="22"/>
      <c r="P626" s="29" t="str">
        <f t="shared" si="59"/>
        <v/>
      </c>
      <c r="Q626" s="152" t="str">
        <f t="shared" si="64"/>
        <v/>
      </c>
      <c r="R626" s="24"/>
      <c r="S626" s="149" t="str">
        <f>IF(L626="","",L626-SUM($H$9:H626))</f>
        <v/>
      </c>
      <c r="T626" s="86" t="str">
        <f>IF(H626="","",S626/SUM($H$9:H626))</f>
        <v/>
      </c>
      <c r="U626" s="24"/>
      <c r="V626" s="30" t="str">
        <f t="shared" si="60"/>
        <v/>
      </c>
      <c r="W626" s="29" t="str">
        <f>IF(P626="","",((P626-K626)*'1. Data Input'!$C$13)/12)</f>
        <v/>
      </c>
    </row>
    <row r="627" spans="1:23" s="20" customFormat="1">
      <c r="A627" s="25" t="str">
        <f t="shared" si="61"/>
        <v/>
      </c>
      <c r="B627" s="25" t="str">
        <f t="shared" si="62"/>
        <v/>
      </c>
      <c r="C627" s="25" t="str">
        <f>IF(D627="","",'1. Data Input'!$C$5+('3. Monthly Balance Sheet'!B627-'1. Data Input'!$C$4))</f>
        <v/>
      </c>
      <c r="D627" s="97"/>
      <c r="E627" s="93"/>
      <c r="F627" s="22"/>
      <c r="G627" s="29" t="str">
        <f t="shared" si="63"/>
        <v/>
      </c>
      <c r="H627" s="94" t="str">
        <f>IF(B627="","",IFERROR(SUMPRODUCT((MONTH('4. Trading Tracker'!$F$8:$F$703)=A627)*(YEAR('4. Trading Tracker'!$F$8:$F$703)=B627)*('4. Trading Tracker'!$L$8:$L$703)),0))</f>
        <v/>
      </c>
      <c r="I627" s="99"/>
      <c r="J627" s="4"/>
      <c r="K627" s="93"/>
      <c r="L627" s="22"/>
      <c r="M627" s="22"/>
      <c r="N627" s="22"/>
      <c r="O627" s="22"/>
      <c r="P627" s="29" t="str">
        <f t="shared" si="59"/>
        <v/>
      </c>
      <c r="Q627" s="152" t="str">
        <f t="shared" si="64"/>
        <v/>
      </c>
      <c r="R627" s="24"/>
      <c r="S627" s="149" t="str">
        <f>IF(L627="","",L627-SUM($H$9:H627))</f>
        <v/>
      </c>
      <c r="T627" s="86" t="str">
        <f>IF(H627="","",S627/SUM($H$9:H627))</f>
        <v/>
      </c>
      <c r="U627" s="24"/>
      <c r="V627" s="30" t="str">
        <f t="shared" si="60"/>
        <v/>
      </c>
      <c r="W627" s="29" t="str">
        <f>IF(P627="","",((P627-K627)*'1. Data Input'!$C$13)/12)</f>
        <v/>
      </c>
    </row>
    <row r="628" spans="1:23" s="20" customFormat="1">
      <c r="A628" s="25" t="str">
        <f t="shared" si="61"/>
        <v/>
      </c>
      <c r="B628" s="25" t="str">
        <f t="shared" si="62"/>
        <v/>
      </c>
      <c r="C628" s="25" t="str">
        <f>IF(D628="","",'1. Data Input'!$C$5+('3. Monthly Balance Sheet'!B628-'1. Data Input'!$C$4))</f>
        <v/>
      </c>
      <c r="D628" s="97"/>
      <c r="E628" s="93"/>
      <c r="F628" s="22"/>
      <c r="G628" s="29" t="str">
        <f t="shared" si="63"/>
        <v/>
      </c>
      <c r="H628" s="94" t="str">
        <f>IF(B628="","",IFERROR(SUMPRODUCT((MONTH('4. Trading Tracker'!$F$8:$F$703)=A628)*(YEAR('4. Trading Tracker'!$F$8:$F$703)=B628)*('4. Trading Tracker'!$L$8:$L$703)),0))</f>
        <v/>
      </c>
      <c r="I628" s="99"/>
      <c r="J628" s="4"/>
      <c r="K628" s="93"/>
      <c r="L628" s="22"/>
      <c r="M628" s="22"/>
      <c r="N628" s="22"/>
      <c r="O628" s="22"/>
      <c r="P628" s="29" t="str">
        <f t="shared" si="59"/>
        <v/>
      </c>
      <c r="Q628" s="152" t="str">
        <f t="shared" si="64"/>
        <v/>
      </c>
      <c r="R628" s="24"/>
      <c r="S628" s="149" t="str">
        <f>IF(L628="","",L628-SUM($H$9:H628))</f>
        <v/>
      </c>
      <c r="T628" s="86" t="str">
        <f>IF(H628="","",S628/SUM($H$9:H628))</f>
        <v/>
      </c>
      <c r="U628" s="24"/>
      <c r="V628" s="30" t="str">
        <f t="shared" si="60"/>
        <v/>
      </c>
      <c r="W628" s="29" t="str">
        <f>IF(P628="","",((P628-K628)*'1. Data Input'!$C$13)/12)</f>
        <v/>
      </c>
    </row>
    <row r="629" spans="1:23" s="20" customFormat="1">
      <c r="A629" s="25" t="str">
        <f t="shared" si="61"/>
        <v/>
      </c>
      <c r="B629" s="25" t="str">
        <f t="shared" si="62"/>
        <v/>
      </c>
      <c r="C629" s="25" t="str">
        <f>IF(D629="","",'1. Data Input'!$C$5+('3. Monthly Balance Sheet'!B629-'1. Data Input'!$C$4))</f>
        <v/>
      </c>
      <c r="D629" s="97"/>
      <c r="E629" s="93"/>
      <c r="F629" s="22"/>
      <c r="G629" s="29" t="str">
        <f t="shared" si="63"/>
        <v/>
      </c>
      <c r="H629" s="94" t="str">
        <f>IF(B629="","",IFERROR(SUMPRODUCT((MONTH('4. Trading Tracker'!$F$8:$F$703)=A629)*(YEAR('4. Trading Tracker'!$F$8:$F$703)=B629)*('4. Trading Tracker'!$L$8:$L$703)),0))</f>
        <v/>
      </c>
      <c r="I629" s="99"/>
      <c r="J629" s="4"/>
      <c r="K629" s="93"/>
      <c r="L629" s="22"/>
      <c r="M629" s="22"/>
      <c r="N629" s="22"/>
      <c r="O629" s="22"/>
      <c r="P629" s="29" t="str">
        <f t="shared" si="59"/>
        <v/>
      </c>
      <c r="Q629" s="152" t="str">
        <f t="shared" si="64"/>
        <v/>
      </c>
      <c r="R629" s="24"/>
      <c r="S629" s="149" t="str">
        <f>IF(L629="","",L629-SUM($H$9:H629))</f>
        <v/>
      </c>
      <c r="T629" s="86" t="str">
        <f>IF(H629="","",S629/SUM($H$9:H629))</f>
        <v/>
      </c>
      <c r="U629" s="24"/>
      <c r="V629" s="30" t="str">
        <f t="shared" si="60"/>
        <v/>
      </c>
      <c r="W629" s="29" t="str">
        <f>IF(P629="","",((P629-K629)*'1. Data Input'!$C$13)/12)</f>
        <v/>
      </c>
    </row>
    <row r="630" spans="1:23" s="20" customFormat="1">
      <c r="A630" s="25" t="str">
        <f t="shared" si="61"/>
        <v/>
      </c>
      <c r="B630" s="25" t="str">
        <f t="shared" si="62"/>
        <v/>
      </c>
      <c r="C630" s="25" t="str">
        <f>IF(D630="","",'1. Data Input'!$C$5+('3. Monthly Balance Sheet'!B630-'1. Data Input'!$C$4))</f>
        <v/>
      </c>
      <c r="D630" s="97"/>
      <c r="E630" s="93"/>
      <c r="F630" s="22"/>
      <c r="G630" s="29" t="str">
        <f t="shared" si="63"/>
        <v/>
      </c>
      <c r="H630" s="94" t="str">
        <f>IF(B630="","",IFERROR(SUMPRODUCT((MONTH('4. Trading Tracker'!$F$8:$F$703)=A630)*(YEAR('4. Trading Tracker'!$F$8:$F$703)=B630)*('4. Trading Tracker'!$L$8:$L$703)),0))</f>
        <v/>
      </c>
      <c r="I630" s="99"/>
      <c r="J630" s="4"/>
      <c r="K630" s="93"/>
      <c r="L630" s="22"/>
      <c r="M630" s="22"/>
      <c r="N630" s="22"/>
      <c r="O630" s="22"/>
      <c r="P630" s="29" t="str">
        <f t="shared" si="59"/>
        <v/>
      </c>
      <c r="Q630" s="152" t="str">
        <f t="shared" si="64"/>
        <v/>
      </c>
      <c r="R630" s="24"/>
      <c r="S630" s="149" t="str">
        <f>IF(L630="","",L630-SUM($H$9:H630))</f>
        <v/>
      </c>
      <c r="T630" s="86" t="str">
        <f>IF(H630="","",S630/SUM($H$9:H630))</f>
        <v/>
      </c>
      <c r="U630" s="24"/>
      <c r="V630" s="30" t="str">
        <f t="shared" si="60"/>
        <v/>
      </c>
      <c r="W630" s="29" t="str">
        <f>IF(P630="","",((P630-K630)*'1. Data Input'!$C$13)/12)</f>
        <v/>
      </c>
    </row>
    <row r="631" spans="1:23" s="20" customFormat="1">
      <c r="A631" s="25" t="str">
        <f t="shared" si="61"/>
        <v/>
      </c>
      <c r="B631" s="25" t="str">
        <f t="shared" si="62"/>
        <v/>
      </c>
      <c r="C631" s="25" t="str">
        <f>IF(D631="","",'1. Data Input'!$C$5+('3. Monthly Balance Sheet'!B631-'1. Data Input'!$C$4))</f>
        <v/>
      </c>
      <c r="D631" s="97"/>
      <c r="E631" s="93"/>
      <c r="F631" s="22"/>
      <c r="G631" s="29" t="str">
        <f t="shared" si="63"/>
        <v/>
      </c>
      <c r="H631" s="94" t="str">
        <f>IF(B631="","",IFERROR(SUMPRODUCT((MONTH('4. Trading Tracker'!$F$8:$F$703)=A631)*(YEAR('4. Trading Tracker'!$F$8:$F$703)=B631)*('4. Trading Tracker'!$L$8:$L$703)),0))</f>
        <v/>
      </c>
      <c r="I631" s="99"/>
      <c r="J631" s="4"/>
      <c r="K631" s="93"/>
      <c r="L631" s="22"/>
      <c r="M631" s="22"/>
      <c r="N631" s="22"/>
      <c r="O631" s="22"/>
      <c r="P631" s="29" t="str">
        <f t="shared" si="59"/>
        <v/>
      </c>
      <c r="Q631" s="152" t="str">
        <f t="shared" si="64"/>
        <v/>
      </c>
      <c r="R631" s="24"/>
      <c r="S631" s="149" t="str">
        <f>IF(L631="","",L631-SUM($H$9:H631))</f>
        <v/>
      </c>
      <c r="T631" s="86" t="str">
        <f>IF(H631="","",S631/SUM($H$9:H631))</f>
        <v/>
      </c>
      <c r="U631" s="24"/>
      <c r="V631" s="30" t="str">
        <f t="shared" si="60"/>
        <v/>
      </c>
      <c r="W631" s="29" t="str">
        <f>IF(P631="","",((P631-K631)*'1. Data Input'!$C$13)/12)</f>
        <v/>
      </c>
    </row>
    <row r="632" spans="1:23" s="20" customFormat="1">
      <c r="A632" s="25" t="str">
        <f t="shared" si="61"/>
        <v/>
      </c>
      <c r="B632" s="25" t="str">
        <f t="shared" si="62"/>
        <v/>
      </c>
      <c r="C632" s="25" t="str">
        <f>IF(D632="","",'1. Data Input'!$C$5+('3. Monthly Balance Sheet'!B632-'1. Data Input'!$C$4))</f>
        <v/>
      </c>
      <c r="D632" s="97"/>
      <c r="E632" s="93"/>
      <c r="F632" s="22"/>
      <c r="G632" s="29" t="str">
        <f t="shared" si="63"/>
        <v/>
      </c>
      <c r="H632" s="94" t="str">
        <f>IF(B632="","",IFERROR(SUMPRODUCT((MONTH('4. Trading Tracker'!$F$8:$F$703)=A632)*(YEAR('4. Trading Tracker'!$F$8:$F$703)=B632)*('4. Trading Tracker'!$L$8:$L$703)),0))</f>
        <v/>
      </c>
      <c r="I632" s="99"/>
      <c r="J632" s="4"/>
      <c r="K632" s="93"/>
      <c r="L632" s="22"/>
      <c r="M632" s="22"/>
      <c r="N632" s="22"/>
      <c r="O632" s="22"/>
      <c r="P632" s="29" t="str">
        <f t="shared" si="59"/>
        <v/>
      </c>
      <c r="Q632" s="152" t="str">
        <f t="shared" si="64"/>
        <v/>
      </c>
      <c r="R632" s="24"/>
      <c r="S632" s="149" t="str">
        <f>IF(L632="","",L632-SUM($H$9:H632))</f>
        <v/>
      </c>
      <c r="T632" s="86" t="str">
        <f>IF(H632="","",S632/SUM($H$9:H632))</f>
        <v/>
      </c>
      <c r="U632" s="24"/>
      <c r="V632" s="30" t="str">
        <f t="shared" si="60"/>
        <v/>
      </c>
      <c r="W632" s="29" t="str">
        <f>IF(P632="","",((P632-K632)*'1. Data Input'!$C$13)/12)</f>
        <v/>
      </c>
    </row>
    <row r="633" spans="1:23" s="20" customFormat="1">
      <c r="A633" s="25" t="str">
        <f t="shared" si="61"/>
        <v/>
      </c>
      <c r="B633" s="25" t="str">
        <f t="shared" si="62"/>
        <v/>
      </c>
      <c r="C633" s="25" t="str">
        <f>IF(D633="","",'1. Data Input'!$C$5+('3. Monthly Balance Sheet'!B633-'1. Data Input'!$C$4))</f>
        <v/>
      </c>
      <c r="D633" s="97"/>
      <c r="E633" s="93"/>
      <c r="F633" s="22"/>
      <c r="G633" s="29" t="str">
        <f t="shared" si="63"/>
        <v/>
      </c>
      <c r="H633" s="94" t="str">
        <f>IF(B633="","",IFERROR(SUMPRODUCT((MONTH('4. Trading Tracker'!$F$8:$F$703)=A633)*(YEAR('4. Trading Tracker'!$F$8:$F$703)=B633)*('4. Trading Tracker'!$L$8:$L$703)),0))</f>
        <v/>
      </c>
      <c r="I633" s="99"/>
      <c r="J633" s="4"/>
      <c r="K633" s="93"/>
      <c r="L633" s="22"/>
      <c r="M633" s="22"/>
      <c r="N633" s="22"/>
      <c r="O633" s="22"/>
      <c r="P633" s="29" t="str">
        <f t="shared" si="59"/>
        <v/>
      </c>
      <c r="Q633" s="152" t="str">
        <f t="shared" si="64"/>
        <v/>
      </c>
      <c r="R633" s="24"/>
      <c r="S633" s="149" t="str">
        <f>IF(L633="","",L633-SUM($H$9:H633))</f>
        <v/>
      </c>
      <c r="T633" s="86" t="str">
        <f>IF(H633="","",S633/SUM($H$9:H633))</f>
        <v/>
      </c>
      <c r="U633" s="24"/>
      <c r="V633" s="30" t="str">
        <f t="shared" si="60"/>
        <v/>
      </c>
      <c r="W633" s="29" t="str">
        <f>IF(P633="","",((P633-K633)*'1. Data Input'!$C$13)/12)</f>
        <v/>
      </c>
    </row>
    <row r="634" spans="1:23" s="20" customFormat="1">
      <c r="A634" s="25" t="str">
        <f t="shared" si="61"/>
        <v/>
      </c>
      <c r="B634" s="25" t="str">
        <f t="shared" si="62"/>
        <v/>
      </c>
      <c r="C634" s="25" t="str">
        <f>IF(D634="","",'1. Data Input'!$C$5+('3. Monthly Balance Sheet'!B634-'1. Data Input'!$C$4))</f>
        <v/>
      </c>
      <c r="D634" s="97"/>
      <c r="E634" s="93"/>
      <c r="F634" s="22"/>
      <c r="G634" s="29" t="str">
        <f t="shared" si="63"/>
        <v/>
      </c>
      <c r="H634" s="94" t="str">
        <f>IF(B634="","",IFERROR(SUMPRODUCT((MONTH('4. Trading Tracker'!$F$8:$F$703)=A634)*(YEAR('4. Trading Tracker'!$F$8:$F$703)=B634)*('4. Trading Tracker'!$L$8:$L$703)),0))</f>
        <v/>
      </c>
      <c r="I634" s="99"/>
      <c r="J634" s="4"/>
      <c r="K634" s="93"/>
      <c r="L634" s="22"/>
      <c r="M634" s="22"/>
      <c r="N634" s="22"/>
      <c r="O634" s="22"/>
      <c r="P634" s="29" t="str">
        <f t="shared" si="59"/>
        <v/>
      </c>
      <c r="Q634" s="152" t="str">
        <f t="shared" si="64"/>
        <v/>
      </c>
      <c r="R634" s="24"/>
      <c r="S634" s="149" t="str">
        <f>IF(L634="","",L634-SUM($H$9:H634))</f>
        <v/>
      </c>
      <c r="T634" s="86" t="str">
        <f>IF(H634="","",S634/SUM($H$9:H634))</f>
        <v/>
      </c>
      <c r="U634" s="24"/>
      <c r="V634" s="30" t="str">
        <f t="shared" si="60"/>
        <v/>
      </c>
      <c r="W634" s="29" t="str">
        <f>IF(P634="","",((P634-K634)*'1. Data Input'!$C$13)/12)</f>
        <v/>
      </c>
    </row>
    <row r="635" spans="1:23" s="20" customFormat="1">
      <c r="A635" s="25" t="str">
        <f t="shared" si="61"/>
        <v/>
      </c>
      <c r="B635" s="25" t="str">
        <f t="shared" si="62"/>
        <v/>
      </c>
      <c r="C635" s="25" t="str">
        <f>IF(D635="","",'1. Data Input'!$C$5+('3. Monthly Balance Sheet'!B635-'1. Data Input'!$C$4))</f>
        <v/>
      </c>
      <c r="D635" s="97"/>
      <c r="E635" s="93"/>
      <c r="F635" s="22"/>
      <c r="G635" s="29" t="str">
        <f t="shared" si="63"/>
        <v/>
      </c>
      <c r="H635" s="94" t="str">
        <f>IF(B635="","",IFERROR(SUMPRODUCT((MONTH('4. Trading Tracker'!$F$8:$F$703)=A635)*(YEAR('4. Trading Tracker'!$F$8:$F$703)=B635)*('4. Trading Tracker'!$L$8:$L$703)),0))</f>
        <v/>
      </c>
      <c r="I635" s="99"/>
      <c r="J635" s="4"/>
      <c r="K635" s="93"/>
      <c r="L635" s="22"/>
      <c r="M635" s="22"/>
      <c r="N635" s="22"/>
      <c r="O635" s="22"/>
      <c r="P635" s="29" t="str">
        <f t="shared" si="59"/>
        <v/>
      </c>
      <c r="Q635" s="152" t="str">
        <f t="shared" si="64"/>
        <v/>
      </c>
      <c r="R635" s="24"/>
      <c r="S635" s="149" t="str">
        <f>IF(L635="","",L635-SUM($H$9:H635))</f>
        <v/>
      </c>
      <c r="T635" s="86" t="str">
        <f>IF(H635="","",S635/SUM($H$9:H635))</f>
        <v/>
      </c>
      <c r="U635" s="24"/>
      <c r="V635" s="30" t="str">
        <f t="shared" si="60"/>
        <v/>
      </c>
      <c r="W635" s="29" t="str">
        <f>IF(P635="","",((P635-K635)*'1. Data Input'!$C$13)/12)</f>
        <v/>
      </c>
    </row>
    <row r="636" spans="1:23" s="20" customFormat="1">
      <c r="A636" s="25" t="str">
        <f t="shared" si="61"/>
        <v/>
      </c>
      <c r="B636" s="25" t="str">
        <f t="shared" si="62"/>
        <v/>
      </c>
      <c r="C636" s="25" t="str">
        <f>IF(D636="","",'1. Data Input'!$C$5+('3. Monthly Balance Sheet'!B636-'1. Data Input'!$C$4))</f>
        <v/>
      </c>
      <c r="D636" s="97"/>
      <c r="E636" s="93"/>
      <c r="F636" s="22"/>
      <c r="G636" s="29" t="str">
        <f t="shared" si="63"/>
        <v/>
      </c>
      <c r="H636" s="94" t="str">
        <f>IF(B636="","",IFERROR(SUMPRODUCT((MONTH('4. Trading Tracker'!$F$8:$F$703)=A636)*(YEAR('4. Trading Tracker'!$F$8:$F$703)=B636)*('4. Trading Tracker'!$L$8:$L$703)),0))</f>
        <v/>
      </c>
      <c r="I636" s="99"/>
      <c r="J636" s="4"/>
      <c r="K636" s="93"/>
      <c r="L636" s="22"/>
      <c r="M636" s="22"/>
      <c r="N636" s="22"/>
      <c r="O636" s="22"/>
      <c r="P636" s="29" t="str">
        <f t="shared" si="59"/>
        <v/>
      </c>
      <c r="Q636" s="152" t="str">
        <f t="shared" si="64"/>
        <v/>
      </c>
      <c r="R636" s="24"/>
      <c r="S636" s="149" t="str">
        <f>IF(L636="","",L636-SUM($H$9:H636))</f>
        <v/>
      </c>
      <c r="T636" s="86" t="str">
        <f>IF(H636="","",S636/SUM($H$9:H636))</f>
        <v/>
      </c>
      <c r="U636" s="24"/>
      <c r="V636" s="30" t="str">
        <f t="shared" si="60"/>
        <v/>
      </c>
      <c r="W636" s="29" t="str">
        <f>IF(P636="","",((P636-K636)*'1. Data Input'!$C$13)/12)</f>
        <v/>
      </c>
    </row>
    <row r="637" spans="1:23" s="20" customFormat="1">
      <c r="A637" s="25" t="str">
        <f t="shared" si="61"/>
        <v/>
      </c>
      <c r="B637" s="25" t="str">
        <f t="shared" si="62"/>
        <v/>
      </c>
      <c r="C637" s="25" t="str">
        <f>IF(D637="","",'1. Data Input'!$C$5+('3. Monthly Balance Sheet'!B637-'1. Data Input'!$C$4))</f>
        <v/>
      </c>
      <c r="D637" s="97"/>
      <c r="E637" s="93"/>
      <c r="F637" s="22"/>
      <c r="G637" s="29" t="str">
        <f t="shared" si="63"/>
        <v/>
      </c>
      <c r="H637" s="94" t="str">
        <f>IF(B637="","",IFERROR(SUMPRODUCT((MONTH('4. Trading Tracker'!$F$8:$F$703)=A637)*(YEAR('4. Trading Tracker'!$F$8:$F$703)=B637)*('4. Trading Tracker'!$L$8:$L$703)),0))</f>
        <v/>
      </c>
      <c r="I637" s="99"/>
      <c r="J637" s="4"/>
      <c r="K637" s="93"/>
      <c r="L637" s="22"/>
      <c r="M637" s="22"/>
      <c r="N637" s="22"/>
      <c r="O637" s="22"/>
      <c r="P637" s="29" t="str">
        <f t="shared" si="59"/>
        <v/>
      </c>
      <c r="Q637" s="152" t="str">
        <f t="shared" si="64"/>
        <v/>
      </c>
      <c r="R637" s="24"/>
      <c r="S637" s="149" t="str">
        <f>IF(L637="","",L637-SUM($H$9:H637))</f>
        <v/>
      </c>
      <c r="T637" s="86" t="str">
        <f>IF(H637="","",S637/SUM($H$9:H637))</f>
        <v/>
      </c>
      <c r="U637" s="24"/>
      <c r="V637" s="30" t="str">
        <f t="shared" si="60"/>
        <v/>
      </c>
      <c r="W637" s="29" t="str">
        <f>IF(P637="","",((P637-K637)*'1. Data Input'!$C$13)/12)</f>
        <v/>
      </c>
    </row>
    <row r="638" spans="1:23" s="20" customFormat="1">
      <c r="A638" s="25" t="str">
        <f t="shared" si="61"/>
        <v/>
      </c>
      <c r="B638" s="25" t="str">
        <f t="shared" si="62"/>
        <v/>
      </c>
      <c r="C638" s="25" t="str">
        <f>IF(D638="","",'1. Data Input'!$C$5+('3. Monthly Balance Sheet'!B638-'1. Data Input'!$C$4))</f>
        <v/>
      </c>
      <c r="D638" s="97"/>
      <c r="E638" s="93"/>
      <c r="F638" s="22"/>
      <c r="G638" s="29" t="str">
        <f t="shared" si="63"/>
        <v/>
      </c>
      <c r="H638" s="94" t="str">
        <f>IF(B638="","",IFERROR(SUMPRODUCT((MONTH('4. Trading Tracker'!$F$8:$F$703)=A638)*(YEAR('4. Trading Tracker'!$F$8:$F$703)=B638)*('4. Trading Tracker'!$L$8:$L$703)),0))</f>
        <v/>
      </c>
      <c r="I638" s="99"/>
      <c r="J638" s="4"/>
      <c r="K638" s="93"/>
      <c r="L638" s="22"/>
      <c r="M638" s="22"/>
      <c r="N638" s="22"/>
      <c r="O638" s="22"/>
      <c r="P638" s="29" t="str">
        <f t="shared" si="59"/>
        <v/>
      </c>
      <c r="Q638" s="152" t="str">
        <f t="shared" si="64"/>
        <v/>
      </c>
      <c r="R638" s="24"/>
      <c r="S638" s="149" t="str">
        <f>IF(L638="","",L638-SUM($H$9:H638))</f>
        <v/>
      </c>
      <c r="T638" s="86" t="str">
        <f>IF(H638="","",S638/SUM($H$9:H638))</f>
        <v/>
      </c>
      <c r="U638" s="24"/>
      <c r="V638" s="30" t="str">
        <f t="shared" si="60"/>
        <v/>
      </c>
      <c r="W638" s="29" t="str">
        <f>IF(P638="","",((P638-K638)*'1. Data Input'!$C$13)/12)</f>
        <v/>
      </c>
    </row>
    <row r="639" spans="1:23" s="20" customFormat="1">
      <c r="A639" s="25" t="str">
        <f t="shared" si="61"/>
        <v/>
      </c>
      <c r="B639" s="25" t="str">
        <f t="shared" si="62"/>
        <v/>
      </c>
      <c r="C639" s="25" t="str">
        <f>IF(D639="","",'1. Data Input'!$C$5+('3. Monthly Balance Sheet'!B639-'1. Data Input'!$C$4))</f>
        <v/>
      </c>
      <c r="D639" s="97"/>
      <c r="E639" s="93"/>
      <c r="F639" s="22"/>
      <c r="G639" s="29" t="str">
        <f t="shared" si="63"/>
        <v/>
      </c>
      <c r="H639" s="94" t="str">
        <f>IF(B639="","",IFERROR(SUMPRODUCT((MONTH('4. Trading Tracker'!$F$8:$F$703)=A639)*(YEAR('4. Trading Tracker'!$F$8:$F$703)=B639)*('4. Trading Tracker'!$L$8:$L$703)),0))</f>
        <v/>
      </c>
      <c r="I639" s="99"/>
      <c r="J639" s="4"/>
      <c r="K639" s="93"/>
      <c r="L639" s="22"/>
      <c r="M639" s="22"/>
      <c r="N639" s="22"/>
      <c r="O639" s="22"/>
      <c r="P639" s="29" t="str">
        <f t="shared" si="59"/>
        <v/>
      </c>
      <c r="Q639" s="152" t="str">
        <f t="shared" si="64"/>
        <v/>
      </c>
      <c r="R639" s="24"/>
      <c r="S639" s="149" t="str">
        <f>IF(L639="","",L639-SUM($H$9:H639))</f>
        <v/>
      </c>
      <c r="T639" s="86" t="str">
        <f>IF(H639="","",S639/SUM($H$9:H639))</f>
        <v/>
      </c>
      <c r="U639" s="24"/>
      <c r="V639" s="30" t="str">
        <f t="shared" si="60"/>
        <v/>
      </c>
      <c r="W639" s="29" t="str">
        <f>IF(P639="","",((P639-K639)*'1. Data Input'!$C$13)/12)</f>
        <v/>
      </c>
    </row>
    <row r="640" spans="1:23" s="20" customFormat="1">
      <c r="A640" s="25" t="str">
        <f t="shared" si="61"/>
        <v/>
      </c>
      <c r="B640" s="25" t="str">
        <f t="shared" si="62"/>
        <v/>
      </c>
      <c r="C640" s="25" t="str">
        <f>IF(D640="","",'1. Data Input'!$C$5+('3. Monthly Balance Sheet'!B640-'1. Data Input'!$C$4))</f>
        <v/>
      </c>
      <c r="D640" s="97"/>
      <c r="E640" s="93"/>
      <c r="F640" s="22"/>
      <c r="G640" s="29" t="str">
        <f t="shared" si="63"/>
        <v/>
      </c>
      <c r="H640" s="94" t="str">
        <f>IF(B640="","",IFERROR(SUMPRODUCT((MONTH('4. Trading Tracker'!$F$8:$F$703)=A640)*(YEAR('4. Trading Tracker'!$F$8:$F$703)=B640)*('4. Trading Tracker'!$L$8:$L$703)),0))</f>
        <v/>
      </c>
      <c r="I640" s="99"/>
      <c r="J640" s="4"/>
      <c r="K640" s="93"/>
      <c r="L640" s="22"/>
      <c r="M640" s="22"/>
      <c r="N640" s="22"/>
      <c r="O640" s="22"/>
      <c r="P640" s="29" t="str">
        <f t="shared" si="59"/>
        <v/>
      </c>
      <c r="Q640" s="152" t="str">
        <f t="shared" si="64"/>
        <v/>
      </c>
      <c r="R640" s="24"/>
      <c r="S640" s="149" t="str">
        <f>IF(L640="","",L640-SUM($H$9:H640))</f>
        <v/>
      </c>
      <c r="T640" s="86" t="str">
        <f>IF(H640="","",S640/SUM($H$9:H640))</f>
        <v/>
      </c>
      <c r="U640" s="24"/>
      <c r="V640" s="30" t="str">
        <f t="shared" si="60"/>
        <v/>
      </c>
      <c r="W640" s="29" t="str">
        <f>IF(P640="","",((P640-K640)*'1. Data Input'!$C$13)/12)</f>
        <v/>
      </c>
    </row>
    <row r="641" spans="1:23" s="20" customFormat="1">
      <c r="A641" s="25" t="str">
        <f t="shared" si="61"/>
        <v/>
      </c>
      <c r="B641" s="25" t="str">
        <f t="shared" si="62"/>
        <v/>
      </c>
      <c r="C641" s="25" t="str">
        <f>IF(D641="","",'1. Data Input'!$C$5+('3. Monthly Balance Sheet'!B641-'1. Data Input'!$C$4))</f>
        <v/>
      </c>
      <c r="D641" s="97"/>
      <c r="E641" s="93"/>
      <c r="F641" s="22"/>
      <c r="G641" s="29" t="str">
        <f t="shared" si="63"/>
        <v/>
      </c>
      <c r="H641" s="94" t="str">
        <f>IF(B641="","",IFERROR(SUMPRODUCT((MONTH('4. Trading Tracker'!$F$8:$F$703)=A641)*(YEAR('4. Trading Tracker'!$F$8:$F$703)=B641)*('4. Trading Tracker'!$L$8:$L$703)),0))</f>
        <v/>
      </c>
      <c r="I641" s="99"/>
      <c r="J641" s="4"/>
      <c r="K641" s="93"/>
      <c r="L641" s="22"/>
      <c r="M641" s="22"/>
      <c r="N641" s="22"/>
      <c r="O641" s="22"/>
      <c r="P641" s="29" t="str">
        <f t="shared" si="59"/>
        <v/>
      </c>
      <c r="Q641" s="152" t="str">
        <f t="shared" si="64"/>
        <v/>
      </c>
      <c r="R641" s="24"/>
      <c r="S641" s="149" t="str">
        <f>IF(L641="","",L641-SUM($H$9:H641))</f>
        <v/>
      </c>
      <c r="T641" s="86" t="str">
        <f>IF(H641="","",S641/SUM($H$9:H641))</f>
        <v/>
      </c>
      <c r="U641" s="24"/>
      <c r="V641" s="30" t="str">
        <f t="shared" si="60"/>
        <v/>
      </c>
      <c r="W641" s="29" t="str">
        <f>IF(P641="","",((P641-K641)*'1. Data Input'!$C$13)/12)</f>
        <v/>
      </c>
    </row>
    <row r="642" spans="1:23" s="20" customFormat="1">
      <c r="A642" s="25" t="str">
        <f t="shared" si="61"/>
        <v/>
      </c>
      <c r="B642" s="25" t="str">
        <f t="shared" si="62"/>
        <v/>
      </c>
      <c r="C642" s="25" t="str">
        <f>IF(D642="","",'1. Data Input'!$C$5+('3. Monthly Balance Sheet'!B642-'1. Data Input'!$C$4))</f>
        <v/>
      </c>
      <c r="D642" s="97"/>
      <c r="E642" s="93"/>
      <c r="F642" s="22"/>
      <c r="G642" s="29" t="str">
        <f t="shared" si="63"/>
        <v/>
      </c>
      <c r="H642" s="94" t="str">
        <f>IF(B642="","",IFERROR(SUMPRODUCT((MONTH('4. Trading Tracker'!$F$8:$F$703)=A642)*(YEAR('4. Trading Tracker'!$F$8:$F$703)=B642)*('4. Trading Tracker'!$L$8:$L$703)),0))</f>
        <v/>
      </c>
      <c r="I642" s="99"/>
      <c r="J642" s="4"/>
      <c r="K642" s="93"/>
      <c r="L642" s="22"/>
      <c r="M642" s="22"/>
      <c r="N642" s="22"/>
      <c r="O642" s="22"/>
      <c r="P642" s="29" t="str">
        <f t="shared" si="59"/>
        <v/>
      </c>
      <c r="Q642" s="152" t="str">
        <f t="shared" si="64"/>
        <v/>
      </c>
      <c r="R642" s="24"/>
      <c r="S642" s="149" t="str">
        <f>IF(L642="","",L642-SUM($H$9:H642))</f>
        <v/>
      </c>
      <c r="T642" s="86" t="str">
        <f>IF(H642="","",S642/SUM($H$9:H642))</f>
        <v/>
      </c>
      <c r="U642" s="24"/>
      <c r="V642" s="30" t="str">
        <f t="shared" si="60"/>
        <v/>
      </c>
      <c r="W642" s="29" t="str">
        <f>IF(P642="","",((P642-K642)*'1. Data Input'!$C$13)/12)</f>
        <v/>
      </c>
    </row>
    <row r="643" spans="1:23" s="20" customFormat="1">
      <c r="A643" s="25" t="str">
        <f t="shared" si="61"/>
        <v/>
      </c>
      <c r="B643" s="25" t="str">
        <f t="shared" si="62"/>
        <v/>
      </c>
      <c r="C643" s="25" t="str">
        <f>IF(D643="","",'1. Data Input'!$C$5+('3. Monthly Balance Sheet'!B643-'1. Data Input'!$C$4))</f>
        <v/>
      </c>
      <c r="D643" s="97"/>
      <c r="E643" s="93"/>
      <c r="F643" s="22"/>
      <c r="G643" s="29" t="str">
        <f t="shared" si="63"/>
        <v/>
      </c>
      <c r="H643" s="94" t="str">
        <f>IF(B643="","",IFERROR(SUMPRODUCT((MONTH('4. Trading Tracker'!$F$8:$F$703)=A643)*(YEAR('4. Trading Tracker'!$F$8:$F$703)=B643)*('4. Trading Tracker'!$L$8:$L$703)),0))</f>
        <v/>
      </c>
      <c r="I643" s="99"/>
      <c r="J643" s="4"/>
      <c r="K643" s="93"/>
      <c r="L643" s="22"/>
      <c r="M643" s="22"/>
      <c r="N643" s="22"/>
      <c r="O643" s="22"/>
      <c r="P643" s="29" t="str">
        <f t="shared" si="59"/>
        <v/>
      </c>
      <c r="Q643" s="152" t="str">
        <f t="shared" si="64"/>
        <v/>
      </c>
      <c r="R643" s="24"/>
      <c r="S643" s="149" t="str">
        <f>IF(L643="","",L643-SUM($H$9:H643))</f>
        <v/>
      </c>
      <c r="T643" s="86" t="str">
        <f>IF(H643="","",S643/SUM($H$9:H643))</f>
        <v/>
      </c>
      <c r="U643" s="24"/>
      <c r="V643" s="30" t="str">
        <f t="shared" si="60"/>
        <v/>
      </c>
      <c r="W643" s="29" t="str">
        <f>IF(P643="","",((P643-K643)*'1. Data Input'!$C$13)/12)</f>
        <v/>
      </c>
    </row>
    <row r="644" spans="1:23" s="20" customFormat="1">
      <c r="A644" s="25" t="str">
        <f t="shared" si="61"/>
        <v/>
      </c>
      <c r="B644" s="25" t="str">
        <f t="shared" si="62"/>
        <v/>
      </c>
      <c r="C644" s="25" t="str">
        <f>IF(D644="","",'1. Data Input'!$C$5+('3. Monthly Balance Sheet'!B644-'1. Data Input'!$C$4))</f>
        <v/>
      </c>
      <c r="D644" s="97"/>
      <c r="E644" s="93"/>
      <c r="F644" s="22"/>
      <c r="G644" s="29" t="str">
        <f t="shared" si="63"/>
        <v/>
      </c>
      <c r="H644" s="94" t="str">
        <f>IF(B644="","",IFERROR(SUMPRODUCT((MONTH('4. Trading Tracker'!$F$8:$F$703)=A644)*(YEAR('4. Trading Tracker'!$F$8:$F$703)=B644)*('4. Trading Tracker'!$L$8:$L$703)),0))</f>
        <v/>
      </c>
      <c r="I644" s="99"/>
      <c r="J644" s="4"/>
      <c r="K644" s="93"/>
      <c r="L644" s="22"/>
      <c r="M644" s="22"/>
      <c r="N644" s="22"/>
      <c r="O644" s="22"/>
      <c r="P644" s="29" t="str">
        <f t="shared" si="59"/>
        <v/>
      </c>
      <c r="Q644" s="152" t="str">
        <f t="shared" si="64"/>
        <v/>
      </c>
      <c r="R644" s="24"/>
      <c r="S644" s="149" t="str">
        <f>IF(L644="","",L644-SUM($H$9:H644))</f>
        <v/>
      </c>
      <c r="T644" s="86" t="str">
        <f>IF(H644="","",S644/SUM($H$9:H644))</f>
        <v/>
      </c>
      <c r="U644" s="24"/>
      <c r="V644" s="30" t="str">
        <f t="shared" si="60"/>
        <v/>
      </c>
      <c r="W644" s="29" t="str">
        <f>IF(P644="","",((P644-K644)*'1. Data Input'!$C$13)/12)</f>
        <v/>
      </c>
    </row>
    <row r="645" spans="1:23" s="20" customFormat="1">
      <c r="A645" s="25" t="str">
        <f t="shared" si="61"/>
        <v/>
      </c>
      <c r="B645" s="25" t="str">
        <f t="shared" si="62"/>
        <v/>
      </c>
      <c r="C645" s="25" t="str">
        <f>IF(D645="","",'1. Data Input'!$C$5+('3. Monthly Balance Sheet'!B645-'1. Data Input'!$C$4))</f>
        <v/>
      </c>
      <c r="D645" s="97"/>
      <c r="E645" s="93"/>
      <c r="F645" s="22"/>
      <c r="G645" s="29" t="str">
        <f t="shared" si="63"/>
        <v/>
      </c>
      <c r="H645" s="94" t="str">
        <f>IF(B645="","",IFERROR(SUMPRODUCT((MONTH('4. Trading Tracker'!$F$8:$F$703)=A645)*(YEAR('4. Trading Tracker'!$F$8:$F$703)=B645)*('4. Trading Tracker'!$L$8:$L$703)),0))</f>
        <v/>
      </c>
      <c r="I645" s="99"/>
      <c r="J645" s="4"/>
      <c r="K645" s="93"/>
      <c r="L645" s="22"/>
      <c r="M645" s="22"/>
      <c r="N645" s="22"/>
      <c r="O645" s="22"/>
      <c r="P645" s="29" t="str">
        <f t="shared" si="59"/>
        <v/>
      </c>
      <c r="Q645" s="152" t="str">
        <f t="shared" si="64"/>
        <v/>
      </c>
      <c r="R645" s="24"/>
      <c r="S645" s="149" t="str">
        <f>IF(L645="","",L645-SUM($H$9:H645))</f>
        <v/>
      </c>
      <c r="T645" s="86" t="str">
        <f>IF(H645="","",S645/SUM($H$9:H645))</f>
        <v/>
      </c>
      <c r="U645" s="24"/>
      <c r="V645" s="30" t="str">
        <f t="shared" si="60"/>
        <v/>
      </c>
      <c r="W645" s="29" t="str">
        <f>IF(P645="","",((P645-K645)*'1. Data Input'!$C$13)/12)</f>
        <v/>
      </c>
    </row>
    <row r="646" spans="1:23" s="20" customFormat="1">
      <c r="A646" s="25" t="str">
        <f t="shared" si="61"/>
        <v/>
      </c>
      <c r="B646" s="25" t="str">
        <f t="shared" si="62"/>
        <v/>
      </c>
      <c r="C646" s="25" t="str">
        <f>IF(D646="","",'1. Data Input'!$C$5+('3. Monthly Balance Sheet'!B646-'1. Data Input'!$C$4))</f>
        <v/>
      </c>
      <c r="D646" s="97"/>
      <c r="E646" s="93"/>
      <c r="F646" s="22"/>
      <c r="G646" s="29" t="str">
        <f t="shared" si="63"/>
        <v/>
      </c>
      <c r="H646" s="94" t="str">
        <f>IF(B646="","",IFERROR(SUMPRODUCT((MONTH('4. Trading Tracker'!$F$8:$F$703)=A646)*(YEAR('4. Trading Tracker'!$F$8:$F$703)=B646)*('4. Trading Tracker'!$L$8:$L$703)),0))</f>
        <v/>
      </c>
      <c r="I646" s="99"/>
      <c r="J646" s="4"/>
      <c r="K646" s="93"/>
      <c r="L646" s="22"/>
      <c r="M646" s="22"/>
      <c r="N646" s="22"/>
      <c r="O646" s="22"/>
      <c r="P646" s="29" t="str">
        <f t="shared" si="59"/>
        <v/>
      </c>
      <c r="Q646" s="152" t="str">
        <f t="shared" si="64"/>
        <v/>
      </c>
      <c r="R646" s="24"/>
      <c r="S646" s="149" t="str">
        <f>IF(L646="","",L646-SUM($H$9:H646))</f>
        <v/>
      </c>
      <c r="T646" s="86" t="str">
        <f>IF(H646="","",S646/SUM($H$9:H646))</f>
        <v/>
      </c>
      <c r="U646" s="24"/>
      <c r="V646" s="30" t="str">
        <f t="shared" si="60"/>
        <v/>
      </c>
      <c r="W646" s="29" t="str">
        <f>IF(P646="","",((P646-K646)*'1. Data Input'!$C$13)/12)</f>
        <v/>
      </c>
    </row>
    <row r="647" spans="1:23" s="20" customFormat="1">
      <c r="A647" s="25" t="str">
        <f t="shared" si="61"/>
        <v/>
      </c>
      <c r="B647" s="25" t="str">
        <f t="shared" si="62"/>
        <v/>
      </c>
      <c r="C647" s="25" t="str">
        <f>IF(D647="","",'1. Data Input'!$C$5+('3. Monthly Balance Sheet'!B647-'1. Data Input'!$C$4))</f>
        <v/>
      </c>
      <c r="D647" s="97"/>
      <c r="E647" s="93"/>
      <c r="F647" s="22"/>
      <c r="G647" s="29" t="str">
        <f t="shared" si="63"/>
        <v/>
      </c>
      <c r="H647" s="94" t="str">
        <f>IF(B647="","",IFERROR(SUMPRODUCT((MONTH('4. Trading Tracker'!$F$8:$F$703)=A647)*(YEAR('4. Trading Tracker'!$F$8:$F$703)=B647)*('4. Trading Tracker'!$L$8:$L$703)),0))</f>
        <v/>
      </c>
      <c r="I647" s="99"/>
      <c r="J647" s="4"/>
      <c r="K647" s="93"/>
      <c r="L647" s="22"/>
      <c r="M647" s="22"/>
      <c r="N647" s="22"/>
      <c r="O647" s="22"/>
      <c r="P647" s="29" t="str">
        <f t="shared" si="59"/>
        <v/>
      </c>
      <c r="Q647" s="152" t="str">
        <f t="shared" si="64"/>
        <v/>
      </c>
      <c r="R647" s="24"/>
      <c r="S647" s="149" t="str">
        <f>IF(L647="","",L647-SUM($H$9:H647))</f>
        <v/>
      </c>
      <c r="T647" s="86" t="str">
        <f>IF(H647="","",S647/SUM($H$9:H647))</f>
        <v/>
      </c>
      <c r="U647" s="24"/>
      <c r="V647" s="30" t="str">
        <f t="shared" si="60"/>
        <v/>
      </c>
      <c r="W647" s="29" t="str">
        <f>IF(P647="","",((P647-K647)*'1. Data Input'!$C$13)/12)</f>
        <v/>
      </c>
    </row>
    <row r="648" spans="1:23" s="20" customFormat="1">
      <c r="A648" s="25" t="str">
        <f t="shared" si="61"/>
        <v/>
      </c>
      <c r="B648" s="25" t="str">
        <f t="shared" si="62"/>
        <v/>
      </c>
      <c r="C648" s="25" t="str">
        <f>IF(D648="","",'1. Data Input'!$C$5+('3. Monthly Balance Sheet'!B648-'1. Data Input'!$C$4))</f>
        <v/>
      </c>
      <c r="D648" s="97"/>
      <c r="E648" s="93"/>
      <c r="F648" s="22"/>
      <c r="G648" s="29" t="str">
        <f t="shared" si="63"/>
        <v/>
      </c>
      <c r="H648" s="94" t="str">
        <f>IF(B648="","",IFERROR(SUMPRODUCT((MONTH('4. Trading Tracker'!$F$8:$F$703)=A648)*(YEAR('4. Trading Tracker'!$F$8:$F$703)=B648)*('4. Trading Tracker'!$L$8:$L$703)),0))</f>
        <v/>
      </c>
      <c r="I648" s="99"/>
      <c r="J648" s="4"/>
      <c r="K648" s="93"/>
      <c r="L648" s="22"/>
      <c r="M648" s="22"/>
      <c r="N648" s="22"/>
      <c r="O648" s="22"/>
      <c r="P648" s="29" t="str">
        <f t="shared" si="59"/>
        <v/>
      </c>
      <c r="Q648" s="152" t="str">
        <f t="shared" si="64"/>
        <v/>
      </c>
      <c r="R648" s="24"/>
      <c r="S648" s="149" t="str">
        <f>IF(L648="","",L648-SUM($H$9:H648))</f>
        <v/>
      </c>
      <c r="T648" s="86" t="str">
        <f>IF(H648="","",S648/SUM($H$9:H648))</f>
        <v/>
      </c>
      <c r="U648" s="24"/>
      <c r="V648" s="30" t="str">
        <f t="shared" si="60"/>
        <v/>
      </c>
      <c r="W648" s="29" t="str">
        <f>IF(P648="","",((P648-K648)*'1. Data Input'!$C$13)/12)</f>
        <v/>
      </c>
    </row>
    <row r="649" spans="1:23" s="20" customFormat="1">
      <c r="A649" s="25" t="str">
        <f t="shared" si="61"/>
        <v/>
      </c>
      <c r="B649" s="25" t="str">
        <f t="shared" si="62"/>
        <v/>
      </c>
      <c r="C649" s="25" t="str">
        <f>IF(D649="","",'1. Data Input'!$C$5+('3. Monthly Balance Sheet'!B649-'1. Data Input'!$C$4))</f>
        <v/>
      </c>
      <c r="D649" s="97"/>
      <c r="E649" s="93"/>
      <c r="F649" s="22"/>
      <c r="G649" s="29" t="str">
        <f t="shared" si="63"/>
        <v/>
      </c>
      <c r="H649" s="94" t="str">
        <f>IF(B649="","",IFERROR(SUMPRODUCT((MONTH('4. Trading Tracker'!$F$8:$F$703)=A649)*(YEAR('4. Trading Tracker'!$F$8:$F$703)=B649)*('4. Trading Tracker'!$L$8:$L$703)),0))</f>
        <v/>
      </c>
      <c r="I649" s="99"/>
      <c r="J649" s="4"/>
      <c r="K649" s="93"/>
      <c r="L649" s="22"/>
      <c r="M649" s="22"/>
      <c r="N649" s="22"/>
      <c r="O649" s="22"/>
      <c r="P649" s="29" t="str">
        <f t="shared" ref="P649:P705" si="65">IF(D649="","",SUM(K649:O649))</f>
        <v/>
      </c>
      <c r="Q649" s="152" t="str">
        <f t="shared" si="64"/>
        <v/>
      </c>
      <c r="R649" s="24"/>
      <c r="S649" s="149" t="str">
        <f>IF(L649="","",L649-SUM($H$9:H649))</f>
        <v/>
      </c>
      <c r="T649" s="86" t="str">
        <f>IF(H649="","",S649/SUM($H$9:H649))</f>
        <v/>
      </c>
      <c r="U649" s="24"/>
      <c r="V649" s="30" t="str">
        <f t="shared" ref="V649:V705" si="66">IFERROR((G649)/E649,"")</f>
        <v/>
      </c>
      <c r="W649" s="29" t="str">
        <f>IF(P649="","",((P649-K649)*'1. Data Input'!$C$13)/12)</f>
        <v/>
      </c>
    </row>
    <row r="650" spans="1:23" s="20" customFormat="1">
      <c r="A650" s="25" t="str">
        <f t="shared" ref="A650:A705" si="67">IF(D650="","",MONTH(D650))</f>
        <v/>
      </c>
      <c r="B650" s="25" t="str">
        <f t="shared" ref="B650:B705" si="68">IF(YEAR(D650)=1900,"",YEAR(D650))</f>
        <v/>
      </c>
      <c r="C650" s="25" t="str">
        <f>IF(D650="","",'1. Data Input'!$C$5+('3. Monthly Balance Sheet'!B650-'1. Data Input'!$C$4))</f>
        <v/>
      </c>
      <c r="D650" s="97"/>
      <c r="E650" s="93"/>
      <c r="F650" s="22"/>
      <c r="G650" s="29" t="str">
        <f t="shared" ref="G650:G705" si="69">IF(E650="","",E650-F650)</f>
        <v/>
      </c>
      <c r="H650" s="94" t="str">
        <f>IF(B650="","",IFERROR(SUMPRODUCT((MONTH('4. Trading Tracker'!$F$8:$F$703)=A650)*(YEAR('4. Trading Tracker'!$F$8:$F$703)=B650)*('4. Trading Tracker'!$L$8:$L$703)),0))</f>
        <v/>
      </c>
      <c r="I650" s="99"/>
      <c r="J650" s="4"/>
      <c r="K650" s="93"/>
      <c r="L650" s="22"/>
      <c r="M650" s="22"/>
      <c r="N650" s="22"/>
      <c r="O650" s="22"/>
      <c r="P650" s="29" t="str">
        <f t="shared" si="65"/>
        <v/>
      </c>
      <c r="Q650" s="152" t="str">
        <f t="shared" ref="Q650:Q705" si="70">IF(P650=0,"",IFERROR(((P650/P649)-1),""))</f>
        <v/>
      </c>
      <c r="R650" s="24"/>
      <c r="S650" s="149" t="str">
        <f>IF(L650="","",L650-SUM($H$9:H650))</f>
        <v/>
      </c>
      <c r="T650" s="86" t="str">
        <f>IF(H650="","",S650/SUM($H$9:H650))</f>
        <v/>
      </c>
      <c r="U650" s="24"/>
      <c r="V650" s="30" t="str">
        <f t="shared" si="66"/>
        <v/>
      </c>
      <c r="W650" s="29" t="str">
        <f>IF(P650="","",((P650-K650)*'1. Data Input'!$C$13)/12)</f>
        <v/>
      </c>
    </row>
    <row r="651" spans="1:23" s="20" customFormat="1">
      <c r="A651" s="25" t="str">
        <f t="shared" si="67"/>
        <v/>
      </c>
      <c r="B651" s="25" t="str">
        <f t="shared" si="68"/>
        <v/>
      </c>
      <c r="C651" s="25" t="str">
        <f>IF(D651="","",'1. Data Input'!$C$5+('3. Monthly Balance Sheet'!B651-'1. Data Input'!$C$4))</f>
        <v/>
      </c>
      <c r="D651" s="97"/>
      <c r="E651" s="93"/>
      <c r="F651" s="22"/>
      <c r="G651" s="29" t="str">
        <f t="shared" si="69"/>
        <v/>
      </c>
      <c r="H651" s="94" t="str">
        <f>IF(B651="","",IFERROR(SUMPRODUCT((MONTH('4. Trading Tracker'!$F$8:$F$703)=A651)*(YEAR('4. Trading Tracker'!$F$8:$F$703)=B651)*('4. Trading Tracker'!$L$8:$L$703)),0))</f>
        <v/>
      </c>
      <c r="I651" s="99"/>
      <c r="J651" s="4"/>
      <c r="K651" s="93"/>
      <c r="L651" s="22"/>
      <c r="M651" s="22"/>
      <c r="N651" s="22"/>
      <c r="O651" s="22"/>
      <c r="P651" s="29" t="str">
        <f t="shared" si="65"/>
        <v/>
      </c>
      <c r="Q651" s="152" t="str">
        <f t="shared" si="70"/>
        <v/>
      </c>
      <c r="R651" s="24"/>
      <c r="S651" s="149" t="str">
        <f>IF(L651="","",L651-SUM($H$9:H651))</f>
        <v/>
      </c>
      <c r="T651" s="86" t="str">
        <f>IF(H651="","",S651/SUM($H$9:H651))</f>
        <v/>
      </c>
      <c r="U651" s="24"/>
      <c r="V651" s="30" t="str">
        <f t="shared" si="66"/>
        <v/>
      </c>
      <c r="W651" s="29" t="str">
        <f>IF(P651="","",((P651-K651)*'1. Data Input'!$C$13)/12)</f>
        <v/>
      </c>
    </row>
    <row r="652" spans="1:23" s="20" customFormat="1">
      <c r="A652" s="25" t="str">
        <f t="shared" si="67"/>
        <v/>
      </c>
      <c r="B652" s="25" t="str">
        <f t="shared" si="68"/>
        <v/>
      </c>
      <c r="C652" s="25" t="str">
        <f>IF(D652="","",'1. Data Input'!$C$5+('3. Monthly Balance Sheet'!B652-'1. Data Input'!$C$4))</f>
        <v/>
      </c>
      <c r="D652" s="97"/>
      <c r="E652" s="93"/>
      <c r="F652" s="22"/>
      <c r="G652" s="29" t="str">
        <f t="shared" si="69"/>
        <v/>
      </c>
      <c r="H652" s="94" t="str">
        <f>IF(B652="","",IFERROR(SUMPRODUCT((MONTH('4. Trading Tracker'!$F$8:$F$703)=A652)*(YEAR('4. Trading Tracker'!$F$8:$F$703)=B652)*('4. Trading Tracker'!$L$8:$L$703)),0))</f>
        <v/>
      </c>
      <c r="I652" s="99"/>
      <c r="J652" s="4"/>
      <c r="K652" s="93"/>
      <c r="L652" s="22"/>
      <c r="M652" s="22"/>
      <c r="N652" s="22"/>
      <c r="O652" s="22"/>
      <c r="P652" s="29" t="str">
        <f t="shared" si="65"/>
        <v/>
      </c>
      <c r="Q652" s="152" t="str">
        <f t="shared" si="70"/>
        <v/>
      </c>
      <c r="R652" s="24"/>
      <c r="S652" s="149" t="str">
        <f>IF(L652="","",L652-SUM($H$9:H652))</f>
        <v/>
      </c>
      <c r="T652" s="86" t="str">
        <f>IF(H652="","",S652/SUM($H$9:H652))</f>
        <v/>
      </c>
      <c r="U652" s="24"/>
      <c r="V652" s="30" t="str">
        <f t="shared" si="66"/>
        <v/>
      </c>
      <c r="W652" s="29" t="str">
        <f>IF(P652="","",((P652-K652)*'1. Data Input'!$C$13)/12)</f>
        <v/>
      </c>
    </row>
    <row r="653" spans="1:23" s="20" customFormat="1">
      <c r="A653" s="25" t="str">
        <f t="shared" si="67"/>
        <v/>
      </c>
      <c r="B653" s="25" t="str">
        <f t="shared" si="68"/>
        <v/>
      </c>
      <c r="C653" s="25" t="str">
        <f>IF(D653="","",'1. Data Input'!$C$5+('3. Monthly Balance Sheet'!B653-'1. Data Input'!$C$4))</f>
        <v/>
      </c>
      <c r="D653" s="97"/>
      <c r="E653" s="93"/>
      <c r="F653" s="22"/>
      <c r="G653" s="29" t="str">
        <f t="shared" si="69"/>
        <v/>
      </c>
      <c r="H653" s="94" t="str">
        <f>IF(B653="","",IFERROR(SUMPRODUCT((MONTH('4. Trading Tracker'!$F$8:$F$703)=A653)*(YEAR('4. Trading Tracker'!$F$8:$F$703)=B653)*('4. Trading Tracker'!$L$8:$L$703)),0))</f>
        <v/>
      </c>
      <c r="I653" s="99"/>
      <c r="J653" s="4"/>
      <c r="K653" s="93"/>
      <c r="L653" s="22"/>
      <c r="M653" s="22"/>
      <c r="N653" s="22"/>
      <c r="O653" s="22"/>
      <c r="P653" s="29" t="str">
        <f t="shared" si="65"/>
        <v/>
      </c>
      <c r="Q653" s="152" t="str">
        <f t="shared" si="70"/>
        <v/>
      </c>
      <c r="R653" s="24"/>
      <c r="S653" s="149" t="str">
        <f>IF(L653="","",L653-SUM($H$9:H653))</f>
        <v/>
      </c>
      <c r="T653" s="86" t="str">
        <f>IF(H653="","",S653/SUM($H$9:H653))</f>
        <v/>
      </c>
      <c r="U653" s="24"/>
      <c r="V653" s="30" t="str">
        <f t="shared" si="66"/>
        <v/>
      </c>
      <c r="W653" s="29" t="str">
        <f>IF(P653="","",((P653-K653)*'1. Data Input'!$C$13)/12)</f>
        <v/>
      </c>
    </row>
    <row r="654" spans="1:23" s="20" customFormat="1">
      <c r="A654" s="25" t="str">
        <f t="shared" si="67"/>
        <v/>
      </c>
      <c r="B654" s="25" t="str">
        <f t="shared" si="68"/>
        <v/>
      </c>
      <c r="C654" s="25" t="str">
        <f>IF(D654="","",'1. Data Input'!$C$5+('3. Monthly Balance Sheet'!B654-'1. Data Input'!$C$4))</f>
        <v/>
      </c>
      <c r="D654" s="97"/>
      <c r="E654" s="93"/>
      <c r="F654" s="22"/>
      <c r="G654" s="29" t="str">
        <f t="shared" si="69"/>
        <v/>
      </c>
      <c r="H654" s="94" t="str">
        <f>IF(B654="","",IFERROR(SUMPRODUCT((MONTH('4. Trading Tracker'!$F$8:$F$703)=A654)*(YEAR('4. Trading Tracker'!$F$8:$F$703)=B654)*('4. Trading Tracker'!$L$8:$L$703)),0))</f>
        <v/>
      </c>
      <c r="I654" s="99"/>
      <c r="J654" s="4"/>
      <c r="K654" s="93"/>
      <c r="L654" s="22"/>
      <c r="M654" s="22"/>
      <c r="N654" s="22"/>
      <c r="O654" s="22"/>
      <c r="P654" s="29" t="str">
        <f t="shared" si="65"/>
        <v/>
      </c>
      <c r="Q654" s="152" t="str">
        <f t="shared" si="70"/>
        <v/>
      </c>
      <c r="R654" s="24"/>
      <c r="S654" s="149" t="str">
        <f>IF(L654="","",L654-SUM($H$9:H654))</f>
        <v/>
      </c>
      <c r="T654" s="86" t="str">
        <f>IF(H654="","",S654/SUM($H$9:H654))</f>
        <v/>
      </c>
      <c r="U654" s="24"/>
      <c r="V654" s="30" t="str">
        <f t="shared" si="66"/>
        <v/>
      </c>
      <c r="W654" s="29" t="str">
        <f>IF(P654="","",((P654-K654)*'1. Data Input'!$C$13)/12)</f>
        <v/>
      </c>
    </row>
    <row r="655" spans="1:23" s="20" customFormat="1">
      <c r="A655" s="25" t="str">
        <f t="shared" si="67"/>
        <v/>
      </c>
      <c r="B655" s="25" t="str">
        <f t="shared" si="68"/>
        <v/>
      </c>
      <c r="C655" s="25" t="str">
        <f>IF(D655="","",'1. Data Input'!$C$5+('3. Monthly Balance Sheet'!B655-'1. Data Input'!$C$4))</f>
        <v/>
      </c>
      <c r="D655" s="97"/>
      <c r="E655" s="93"/>
      <c r="F655" s="22"/>
      <c r="G655" s="29" t="str">
        <f t="shared" si="69"/>
        <v/>
      </c>
      <c r="H655" s="94" t="str">
        <f>IF(B655="","",IFERROR(SUMPRODUCT((MONTH('4. Trading Tracker'!$F$8:$F$703)=A655)*(YEAR('4. Trading Tracker'!$F$8:$F$703)=B655)*('4. Trading Tracker'!$L$8:$L$703)),0))</f>
        <v/>
      </c>
      <c r="I655" s="99"/>
      <c r="J655" s="4"/>
      <c r="K655" s="93"/>
      <c r="L655" s="22"/>
      <c r="M655" s="22"/>
      <c r="N655" s="22"/>
      <c r="O655" s="22"/>
      <c r="P655" s="29" t="str">
        <f t="shared" si="65"/>
        <v/>
      </c>
      <c r="Q655" s="152" t="str">
        <f t="shared" si="70"/>
        <v/>
      </c>
      <c r="R655" s="24"/>
      <c r="S655" s="149" t="str">
        <f>IF(L655="","",L655-SUM($H$9:H655))</f>
        <v/>
      </c>
      <c r="T655" s="86" t="str">
        <f>IF(H655="","",S655/SUM($H$9:H655))</f>
        <v/>
      </c>
      <c r="U655" s="24"/>
      <c r="V655" s="30" t="str">
        <f t="shared" si="66"/>
        <v/>
      </c>
      <c r="W655" s="29" t="str">
        <f>IF(P655="","",((P655-K655)*'1. Data Input'!$C$13)/12)</f>
        <v/>
      </c>
    </row>
    <row r="656" spans="1:23" s="20" customFormat="1">
      <c r="A656" s="25" t="str">
        <f t="shared" si="67"/>
        <v/>
      </c>
      <c r="B656" s="25" t="str">
        <f t="shared" si="68"/>
        <v/>
      </c>
      <c r="C656" s="25" t="str">
        <f>IF(D656="","",'1. Data Input'!$C$5+('3. Monthly Balance Sheet'!B656-'1. Data Input'!$C$4))</f>
        <v/>
      </c>
      <c r="D656" s="97"/>
      <c r="E656" s="93"/>
      <c r="F656" s="22"/>
      <c r="G656" s="29" t="str">
        <f t="shared" si="69"/>
        <v/>
      </c>
      <c r="H656" s="94" t="str">
        <f>IF(B656="","",IFERROR(SUMPRODUCT((MONTH('4. Trading Tracker'!$F$8:$F$703)=A656)*(YEAR('4. Trading Tracker'!$F$8:$F$703)=B656)*('4. Trading Tracker'!$L$8:$L$703)),0))</f>
        <v/>
      </c>
      <c r="I656" s="99"/>
      <c r="J656" s="4"/>
      <c r="K656" s="93"/>
      <c r="L656" s="22"/>
      <c r="M656" s="22"/>
      <c r="N656" s="22"/>
      <c r="O656" s="22"/>
      <c r="P656" s="29" t="str">
        <f t="shared" si="65"/>
        <v/>
      </c>
      <c r="Q656" s="152" t="str">
        <f t="shared" si="70"/>
        <v/>
      </c>
      <c r="R656" s="24"/>
      <c r="S656" s="149" t="str">
        <f>IF(L656="","",L656-SUM($H$9:H656))</f>
        <v/>
      </c>
      <c r="T656" s="86" t="str">
        <f>IF(H656="","",S656/SUM($H$9:H656))</f>
        <v/>
      </c>
      <c r="U656" s="24"/>
      <c r="V656" s="30" t="str">
        <f t="shared" si="66"/>
        <v/>
      </c>
      <c r="W656" s="29" t="str">
        <f>IF(P656="","",((P656-K656)*'1. Data Input'!$C$13)/12)</f>
        <v/>
      </c>
    </row>
    <row r="657" spans="1:23" s="20" customFormat="1">
      <c r="A657" s="25" t="str">
        <f t="shared" si="67"/>
        <v/>
      </c>
      <c r="B657" s="25" t="str">
        <f t="shared" si="68"/>
        <v/>
      </c>
      <c r="C657" s="25" t="str">
        <f>IF(D657="","",'1. Data Input'!$C$5+('3. Monthly Balance Sheet'!B657-'1. Data Input'!$C$4))</f>
        <v/>
      </c>
      <c r="D657" s="97"/>
      <c r="E657" s="93"/>
      <c r="F657" s="22"/>
      <c r="G657" s="29" t="str">
        <f t="shared" si="69"/>
        <v/>
      </c>
      <c r="H657" s="94" t="str">
        <f>IF(B657="","",IFERROR(SUMPRODUCT((MONTH('4. Trading Tracker'!$F$8:$F$703)=A657)*(YEAR('4. Trading Tracker'!$F$8:$F$703)=B657)*('4. Trading Tracker'!$L$8:$L$703)),0))</f>
        <v/>
      </c>
      <c r="I657" s="99"/>
      <c r="J657" s="4"/>
      <c r="K657" s="93"/>
      <c r="L657" s="22"/>
      <c r="M657" s="22"/>
      <c r="N657" s="22"/>
      <c r="O657" s="22"/>
      <c r="P657" s="29" t="str">
        <f t="shared" si="65"/>
        <v/>
      </c>
      <c r="Q657" s="152" t="str">
        <f t="shared" si="70"/>
        <v/>
      </c>
      <c r="R657" s="24"/>
      <c r="S657" s="149" t="str">
        <f>IF(L657="","",L657-SUM($H$9:H657))</f>
        <v/>
      </c>
      <c r="T657" s="86" t="str">
        <f>IF(H657="","",S657/SUM($H$9:H657))</f>
        <v/>
      </c>
      <c r="U657" s="24"/>
      <c r="V657" s="30" t="str">
        <f t="shared" si="66"/>
        <v/>
      </c>
      <c r="W657" s="29" t="str">
        <f>IF(P657="","",((P657-K657)*'1. Data Input'!$C$13)/12)</f>
        <v/>
      </c>
    </row>
    <row r="658" spans="1:23" s="20" customFormat="1">
      <c r="A658" s="25" t="str">
        <f t="shared" si="67"/>
        <v/>
      </c>
      <c r="B658" s="25" t="str">
        <f t="shared" si="68"/>
        <v/>
      </c>
      <c r="C658" s="25" t="str">
        <f>IF(D658="","",'1. Data Input'!$C$5+('3. Monthly Balance Sheet'!B658-'1. Data Input'!$C$4))</f>
        <v/>
      </c>
      <c r="D658" s="97"/>
      <c r="E658" s="93"/>
      <c r="F658" s="22"/>
      <c r="G658" s="29" t="str">
        <f t="shared" si="69"/>
        <v/>
      </c>
      <c r="H658" s="94" t="str">
        <f>IF(B658="","",IFERROR(SUMPRODUCT((MONTH('4. Trading Tracker'!$F$8:$F$703)=A658)*(YEAR('4. Trading Tracker'!$F$8:$F$703)=B658)*('4. Trading Tracker'!$L$8:$L$703)),0))</f>
        <v/>
      </c>
      <c r="I658" s="99"/>
      <c r="J658" s="4"/>
      <c r="K658" s="93"/>
      <c r="L658" s="22"/>
      <c r="M658" s="22"/>
      <c r="N658" s="22"/>
      <c r="O658" s="22"/>
      <c r="P658" s="29" t="str">
        <f t="shared" si="65"/>
        <v/>
      </c>
      <c r="Q658" s="152" t="str">
        <f t="shared" si="70"/>
        <v/>
      </c>
      <c r="R658" s="24"/>
      <c r="S658" s="149" t="str">
        <f>IF(L658="","",L658-SUM($H$9:H658))</f>
        <v/>
      </c>
      <c r="T658" s="86" t="str">
        <f>IF(H658="","",S658/SUM($H$9:H658))</f>
        <v/>
      </c>
      <c r="U658" s="24"/>
      <c r="V658" s="30" t="str">
        <f t="shared" si="66"/>
        <v/>
      </c>
      <c r="W658" s="29" t="str">
        <f>IF(P658="","",((P658-K658)*'1. Data Input'!$C$13)/12)</f>
        <v/>
      </c>
    </row>
    <row r="659" spans="1:23" s="20" customFormat="1">
      <c r="A659" s="25" t="str">
        <f t="shared" si="67"/>
        <v/>
      </c>
      <c r="B659" s="25" t="str">
        <f t="shared" si="68"/>
        <v/>
      </c>
      <c r="C659" s="25" t="str">
        <f>IF(D659="","",'1. Data Input'!$C$5+('3. Monthly Balance Sheet'!B659-'1. Data Input'!$C$4))</f>
        <v/>
      </c>
      <c r="D659" s="97"/>
      <c r="E659" s="93"/>
      <c r="F659" s="22"/>
      <c r="G659" s="29" t="str">
        <f t="shared" si="69"/>
        <v/>
      </c>
      <c r="H659" s="94" t="str">
        <f>IF(B659="","",IFERROR(SUMPRODUCT((MONTH('4. Trading Tracker'!$F$8:$F$703)=A659)*(YEAR('4. Trading Tracker'!$F$8:$F$703)=B659)*('4. Trading Tracker'!$L$8:$L$703)),0))</f>
        <v/>
      </c>
      <c r="I659" s="99"/>
      <c r="J659" s="4"/>
      <c r="K659" s="93"/>
      <c r="L659" s="22"/>
      <c r="M659" s="22"/>
      <c r="N659" s="22"/>
      <c r="O659" s="22"/>
      <c r="P659" s="29" t="str">
        <f t="shared" si="65"/>
        <v/>
      </c>
      <c r="Q659" s="152" t="str">
        <f t="shared" si="70"/>
        <v/>
      </c>
      <c r="R659" s="24"/>
      <c r="S659" s="149" t="str">
        <f>IF(L659="","",L659-SUM($H$9:H659))</f>
        <v/>
      </c>
      <c r="T659" s="86" t="str">
        <f>IF(H659="","",S659/SUM($H$9:H659))</f>
        <v/>
      </c>
      <c r="U659" s="24"/>
      <c r="V659" s="30" t="str">
        <f t="shared" si="66"/>
        <v/>
      </c>
      <c r="W659" s="29" t="str">
        <f>IF(P659="","",((P659-K659)*'1. Data Input'!$C$13)/12)</f>
        <v/>
      </c>
    </row>
    <row r="660" spans="1:23" s="20" customFormat="1">
      <c r="A660" s="25" t="str">
        <f t="shared" si="67"/>
        <v/>
      </c>
      <c r="B660" s="25" t="str">
        <f t="shared" si="68"/>
        <v/>
      </c>
      <c r="C660" s="25" t="str">
        <f>IF(D660="","",'1. Data Input'!$C$5+('3. Monthly Balance Sheet'!B660-'1. Data Input'!$C$4))</f>
        <v/>
      </c>
      <c r="D660" s="97"/>
      <c r="E660" s="93"/>
      <c r="F660" s="22"/>
      <c r="G660" s="29" t="str">
        <f t="shared" si="69"/>
        <v/>
      </c>
      <c r="H660" s="94" t="str">
        <f>IF(B660="","",IFERROR(SUMPRODUCT((MONTH('4. Trading Tracker'!$F$8:$F$703)=A660)*(YEAR('4. Trading Tracker'!$F$8:$F$703)=B660)*('4. Trading Tracker'!$L$8:$L$703)),0))</f>
        <v/>
      </c>
      <c r="I660" s="99"/>
      <c r="J660" s="4"/>
      <c r="K660" s="93"/>
      <c r="L660" s="22"/>
      <c r="M660" s="22"/>
      <c r="N660" s="22"/>
      <c r="O660" s="22"/>
      <c r="P660" s="29" t="str">
        <f t="shared" si="65"/>
        <v/>
      </c>
      <c r="Q660" s="152" t="str">
        <f t="shared" si="70"/>
        <v/>
      </c>
      <c r="R660" s="24"/>
      <c r="S660" s="149" t="str">
        <f>IF(L660="","",L660-SUM($H$9:H660))</f>
        <v/>
      </c>
      <c r="T660" s="86" t="str">
        <f>IF(H660="","",S660/SUM($H$9:H660))</f>
        <v/>
      </c>
      <c r="U660" s="24"/>
      <c r="V660" s="30" t="str">
        <f t="shared" si="66"/>
        <v/>
      </c>
      <c r="W660" s="29" t="str">
        <f>IF(P660="","",((P660-K660)*'1. Data Input'!$C$13)/12)</f>
        <v/>
      </c>
    </row>
    <row r="661" spans="1:23" s="20" customFormat="1">
      <c r="A661" s="25" t="str">
        <f t="shared" si="67"/>
        <v/>
      </c>
      <c r="B661" s="25" t="str">
        <f t="shared" si="68"/>
        <v/>
      </c>
      <c r="C661" s="25" t="str">
        <f>IF(D661="","",'1. Data Input'!$C$5+('3. Monthly Balance Sheet'!B661-'1. Data Input'!$C$4))</f>
        <v/>
      </c>
      <c r="D661" s="97"/>
      <c r="E661" s="93"/>
      <c r="F661" s="22"/>
      <c r="G661" s="29" t="str">
        <f t="shared" si="69"/>
        <v/>
      </c>
      <c r="H661" s="94" t="str">
        <f>IF(B661="","",IFERROR(SUMPRODUCT((MONTH('4. Trading Tracker'!$F$8:$F$703)=A661)*(YEAR('4. Trading Tracker'!$F$8:$F$703)=B661)*('4. Trading Tracker'!$L$8:$L$703)),0))</f>
        <v/>
      </c>
      <c r="I661" s="99"/>
      <c r="J661" s="4"/>
      <c r="K661" s="93"/>
      <c r="L661" s="22"/>
      <c r="M661" s="22"/>
      <c r="N661" s="22"/>
      <c r="O661" s="22"/>
      <c r="P661" s="29" t="str">
        <f t="shared" si="65"/>
        <v/>
      </c>
      <c r="Q661" s="152" t="str">
        <f t="shared" si="70"/>
        <v/>
      </c>
      <c r="R661" s="24"/>
      <c r="S661" s="149" t="str">
        <f>IF(L661="","",L661-SUM($H$9:H661))</f>
        <v/>
      </c>
      <c r="T661" s="86" t="str">
        <f>IF(H661="","",S661/SUM($H$9:H661))</f>
        <v/>
      </c>
      <c r="U661" s="24"/>
      <c r="V661" s="30" t="str">
        <f t="shared" si="66"/>
        <v/>
      </c>
      <c r="W661" s="29" t="str">
        <f>IF(P661="","",((P661-K661)*'1. Data Input'!$C$13)/12)</f>
        <v/>
      </c>
    </row>
    <row r="662" spans="1:23" s="20" customFormat="1">
      <c r="A662" s="25" t="str">
        <f t="shared" si="67"/>
        <v/>
      </c>
      <c r="B662" s="25" t="str">
        <f t="shared" si="68"/>
        <v/>
      </c>
      <c r="C662" s="25" t="str">
        <f>IF(D662="","",'1. Data Input'!$C$5+('3. Monthly Balance Sheet'!B662-'1. Data Input'!$C$4))</f>
        <v/>
      </c>
      <c r="D662" s="97"/>
      <c r="E662" s="93"/>
      <c r="F662" s="22"/>
      <c r="G662" s="29" t="str">
        <f t="shared" si="69"/>
        <v/>
      </c>
      <c r="H662" s="94" t="str">
        <f>IF(B662="","",IFERROR(SUMPRODUCT((MONTH('4. Trading Tracker'!$F$8:$F$703)=A662)*(YEAR('4. Trading Tracker'!$F$8:$F$703)=B662)*('4. Trading Tracker'!$L$8:$L$703)),0))</f>
        <v/>
      </c>
      <c r="I662" s="99"/>
      <c r="J662" s="4"/>
      <c r="K662" s="93"/>
      <c r="L662" s="22"/>
      <c r="M662" s="22"/>
      <c r="N662" s="22"/>
      <c r="O662" s="22"/>
      <c r="P662" s="29" t="str">
        <f t="shared" si="65"/>
        <v/>
      </c>
      <c r="Q662" s="152" t="str">
        <f t="shared" si="70"/>
        <v/>
      </c>
      <c r="R662" s="24"/>
      <c r="S662" s="149" t="str">
        <f>IF(L662="","",L662-SUM($H$9:H662))</f>
        <v/>
      </c>
      <c r="T662" s="86" t="str">
        <f>IF(H662="","",S662/SUM($H$9:H662))</f>
        <v/>
      </c>
      <c r="U662" s="24"/>
      <c r="V662" s="30" t="str">
        <f t="shared" si="66"/>
        <v/>
      </c>
      <c r="W662" s="29" t="str">
        <f>IF(P662="","",((P662-K662)*'1. Data Input'!$C$13)/12)</f>
        <v/>
      </c>
    </row>
    <row r="663" spans="1:23" s="20" customFormat="1">
      <c r="A663" s="25" t="str">
        <f t="shared" si="67"/>
        <v/>
      </c>
      <c r="B663" s="25" t="str">
        <f t="shared" si="68"/>
        <v/>
      </c>
      <c r="C663" s="25" t="str">
        <f>IF(D663="","",'1. Data Input'!$C$5+('3. Monthly Balance Sheet'!B663-'1. Data Input'!$C$4))</f>
        <v/>
      </c>
      <c r="D663" s="97"/>
      <c r="E663" s="93"/>
      <c r="F663" s="22"/>
      <c r="G663" s="29" t="str">
        <f t="shared" si="69"/>
        <v/>
      </c>
      <c r="H663" s="94" t="str">
        <f>IF(B663="","",IFERROR(SUMPRODUCT((MONTH('4. Trading Tracker'!$F$8:$F$703)=A663)*(YEAR('4. Trading Tracker'!$F$8:$F$703)=B663)*('4. Trading Tracker'!$L$8:$L$703)),0))</f>
        <v/>
      </c>
      <c r="I663" s="99"/>
      <c r="J663" s="4"/>
      <c r="K663" s="93"/>
      <c r="L663" s="22"/>
      <c r="M663" s="22"/>
      <c r="N663" s="22"/>
      <c r="O663" s="22"/>
      <c r="P663" s="29" t="str">
        <f t="shared" si="65"/>
        <v/>
      </c>
      <c r="Q663" s="152" t="str">
        <f t="shared" si="70"/>
        <v/>
      </c>
      <c r="R663" s="24"/>
      <c r="S663" s="149" t="str">
        <f>IF(L663="","",L663-SUM($H$9:H663))</f>
        <v/>
      </c>
      <c r="T663" s="86" t="str">
        <f>IF(H663="","",S663/SUM($H$9:H663))</f>
        <v/>
      </c>
      <c r="U663" s="24"/>
      <c r="V663" s="30" t="str">
        <f t="shared" si="66"/>
        <v/>
      </c>
      <c r="W663" s="29" t="str">
        <f>IF(P663="","",((P663-K663)*'1. Data Input'!$C$13)/12)</f>
        <v/>
      </c>
    </row>
    <row r="664" spans="1:23" s="20" customFormat="1">
      <c r="A664" s="25" t="str">
        <f t="shared" si="67"/>
        <v/>
      </c>
      <c r="B664" s="25" t="str">
        <f t="shared" si="68"/>
        <v/>
      </c>
      <c r="C664" s="25" t="str">
        <f>IF(D664="","",'1. Data Input'!$C$5+('3. Monthly Balance Sheet'!B664-'1. Data Input'!$C$4))</f>
        <v/>
      </c>
      <c r="D664" s="97"/>
      <c r="E664" s="93"/>
      <c r="F664" s="22"/>
      <c r="G664" s="29" t="str">
        <f t="shared" si="69"/>
        <v/>
      </c>
      <c r="H664" s="94" t="str">
        <f>IF(B664="","",IFERROR(SUMPRODUCT((MONTH('4. Trading Tracker'!$F$8:$F$703)=A664)*(YEAR('4. Trading Tracker'!$F$8:$F$703)=B664)*('4. Trading Tracker'!$L$8:$L$703)),0))</f>
        <v/>
      </c>
      <c r="I664" s="99"/>
      <c r="J664" s="4"/>
      <c r="K664" s="93"/>
      <c r="L664" s="22"/>
      <c r="M664" s="22"/>
      <c r="N664" s="22"/>
      <c r="O664" s="22"/>
      <c r="P664" s="29" t="str">
        <f t="shared" si="65"/>
        <v/>
      </c>
      <c r="Q664" s="152" t="str">
        <f t="shared" si="70"/>
        <v/>
      </c>
      <c r="R664" s="24"/>
      <c r="S664" s="149" t="str">
        <f>IF(L664="","",L664-SUM($H$9:H664))</f>
        <v/>
      </c>
      <c r="T664" s="86" t="str">
        <f>IF(H664="","",S664/SUM($H$9:H664))</f>
        <v/>
      </c>
      <c r="U664" s="24"/>
      <c r="V664" s="30" t="str">
        <f t="shared" si="66"/>
        <v/>
      </c>
      <c r="W664" s="29" t="str">
        <f>IF(P664="","",((P664-K664)*'1. Data Input'!$C$13)/12)</f>
        <v/>
      </c>
    </row>
    <row r="665" spans="1:23" s="20" customFormat="1">
      <c r="A665" s="25" t="str">
        <f t="shared" si="67"/>
        <v/>
      </c>
      <c r="B665" s="25" t="str">
        <f t="shared" si="68"/>
        <v/>
      </c>
      <c r="C665" s="25" t="str">
        <f>IF(D665="","",'1. Data Input'!$C$5+('3. Monthly Balance Sheet'!B665-'1. Data Input'!$C$4))</f>
        <v/>
      </c>
      <c r="D665" s="97"/>
      <c r="E665" s="93"/>
      <c r="F665" s="22"/>
      <c r="G665" s="29" t="str">
        <f t="shared" si="69"/>
        <v/>
      </c>
      <c r="H665" s="94" t="str">
        <f>IF(B665="","",IFERROR(SUMPRODUCT((MONTH('4. Trading Tracker'!$F$8:$F$703)=A665)*(YEAR('4. Trading Tracker'!$F$8:$F$703)=B665)*('4. Trading Tracker'!$L$8:$L$703)),0))</f>
        <v/>
      </c>
      <c r="I665" s="99"/>
      <c r="J665" s="4"/>
      <c r="K665" s="93"/>
      <c r="L665" s="22"/>
      <c r="M665" s="22"/>
      <c r="N665" s="22"/>
      <c r="O665" s="22"/>
      <c r="P665" s="29" t="str">
        <f t="shared" si="65"/>
        <v/>
      </c>
      <c r="Q665" s="152" t="str">
        <f t="shared" si="70"/>
        <v/>
      </c>
      <c r="R665" s="24"/>
      <c r="S665" s="149" t="str">
        <f>IF(L665="","",L665-SUM($H$9:H665))</f>
        <v/>
      </c>
      <c r="T665" s="86" t="str">
        <f>IF(H665="","",S665/SUM($H$9:H665))</f>
        <v/>
      </c>
      <c r="U665" s="24"/>
      <c r="V665" s="30" t="str">
        <f t="shared" si="66"/>
        <v/>
      </c>
      <c r="W665" s="29" t="str">
        <f>IF(P665="","",((P665-K665)*'1. Data Input'!$C$13)/12)</f>
        <v/>
      </c>
    </row>
    <row r="666" spans="1:23" s="20" customFormat="1">
      <c r="A666" s="25" t="str">
        <f t="shared" si="67"/>
        <v/>
      </c>
      <c r="B666" s="25" t="str">
        <f t="shared" si="68"/>
        <v/>
      </c>
      <c r="C666" s="25" t="str">
        <f>IF(D666="","",'1. Data Input'!$C$5+('3. Monthly Balance Sheet'!B666-'1. Data Input'!$C$4))</f>
        <v/>
      </c>
      <c r="D666" s="97"/>
      <c r="E666" s="93"/>
      <c r="F666" s="22"/>
      <c r="G666" s="29" t="str">
        <f t="shared" si="69"/>
        <v/>
      </c>
      <c r="H666" s="94" t="str">
        <f>IF(B666="","",IFERROR(SUMPRODUCT((MONTH('4. Trading Tracker'!$F$8:$F$703)=A666)*(YEAR('4. Trading Tracker'!$F$8:$F$703)=B666)*('4. Trading Tracker'!$L$8:$L$703)),0))</f>
        <v/>
      </c>
      <c r="I666" s="99"/>
      <c r="J666" s="4"/>
      <c r="K666" s="93"/>
      <c r="L666" s="22"/>
      <c r="M666" s="22"/>
      <c r="N666" s="22"/>
      <c r="O666" s="22"/>
      <c r="P666" s="29" t="str">
        <f t="shared" si="65"/>
        <v/>
      </c>
      <c r="Q666" s="152" t="str">
        <f t="shared" si="70"/>
        <v/>
      </c>
      <c r="R666" s="24"/>
      <c r="S666" s="149" t="str">
        <f>IF(L666="","",L666-SUM($H$9:H666))</f>
        <v/>
      </c>
      <c r="T666" s="86" t="str">
        <f>IF(H666="","",S666/SUM($H$9:H666))</f>
        <v/>
      </c>
      <c r="U666" s="24"/>
      <c r="V666" s="30" t="str">
        <f t="shared" si="66"/>
        <v/>
      </c>
      <c r="W666" s="29" t="str">
        <f>IF(P666="","",((P666-K666)*'1. Data Input'!$C$13)/12)</f>
        <v/>
      </c>
    </row>
    <row r="667" spans="1:23" s="20" customFormat="1">
      <c r="A667" s="25" t="str">
        <f t="shared" si="67"/>
        <v/>
      </c>
      <c r="B667" s="25" t="str">
        <f t="shared" si="68"/>
        <v/>
      </c>
      <c r="C667" s="25" t="str">
        <f>IF(D667="","",'1. Data Input'!$C$5+('3. Monthly Balance Sheet'!B667-'1. Data Input'!$C$4))</f>
        <v/>
      </c>
      <c r="D667" s="97"/>
      <c r="E667" s="93"/>
      <c r="F667" s="22"/>
      <c r="G667" s="29" t="str">
        <f t="shared" si="69"/>
        <v/>
      </c>
      <c r="H667" s="94" t="str">
        <f>IF(B667="","",IFERROR(SUMPRODUCT((MONTH('4. Trading Tracker'!$F$8:$F$703)=A667)*(YEAR('4. Trading Tracker'!$F$8:$F$703)=B667)*('4. Trading Tracker'!$L$8:$L$703)),0))</f>
        <v/>
      </c>
      <c r="I667" s="99"/>
      <c r="J667" s="4"/>
      <c r="K667" s="93"/>
      <c r="L667" s="22"/>
      <c r="M667" s="22"/>
      <c r="N667" s="22"/>
      <c r="O667" s="22"/>
      <c r="P667" s="29" t="str">
        <f t="shared" si="65"/>
        <v/>
      </c>
      <c r="Q667" s="152" t="str">
        <f t="shared" si="70"/>
        <v/>
      </c>
      <c r="R667" s="24"/>
      <c r="S667" s="149" t="str">
        <f>IF(L667="","",L667-SUM($H$9:H667))</f>
        <v/>
      </c>
      <c r="T667" s="86" t="str">
        <f>IF(H667="","",S667/SUM($H$9:H667))</f>
        <v/>
      </c>
      <c r="U667" s="24"/>
      <c r="V667" s="30" t="str">
        <f t="shared" si="66"/>
        <v/>
      </c>
      <c r="W667" s="29" t="str">
        <f>IF(P667="","",((P667-K667)*'1. Data Input'!$C$13)/12)</f>
        <v/>
      </c>
    </row>
    <row r="668" spans="1:23" s="20" customFormat="1">
      <c r="A668" s="25" t="str">
        <f t="shared" si="67"/>
        <v/>
      </c>
      <c r="B668" s="25" t="str">
        <f t="shared" si="68"/>
        <v/>
      </c>
      <c r="C668" s="25" t="str">
        <f>IF(D668="","",'1. Data Input'!$C$5+('3. Monthly Balance Sheet'!B668-'1. Data Input'!$C$4))</f>
        <v/>
      </c>
      <c r="D668" s="97"/>
      <c r="E668" s="93"/>
      <c r="F668" s="22"/>
      <c r="G668" s="29" t="str">
        <f t="shared" si="69"/>
        <v/>
      </c>
      <c r="H668" s="94" t="str">
        <f>IF(B668="","",IFERROR(SUMPRODUCT((MONTH('4. Trading Tracker'!$F$8:$F$703)=A668)*(YEAR('4. Trading Tracker'!$F$8:$F$703)=B668)*('4. Trading Tracker'!$L$8:$L$703)),0))</f>
        <v/>
      </c>
      <c r="I668" s="99"/>
      <c r="J668" s="4"/>
      <c r="K668" s="93"/>
      <c r="L668" s="22"/>
      <c r="M668" s="22"/>
      <c r="N668" s="22"/>
      <c r="O668" s="22"/>
      <c r="P668" s="29" t="str">
        <f t="shared" si="65"/>
        <v/>
      </c>
      <c r="Q668" s="152" t="str">
        <f t="shared" si="70"/>
        <v/>
      </c>
      <c r="R668" s="24"/>
      <c r="S668" s="149" t="str">
        <f>IF(L668="","",L668-SUM($H$9:H668))</f>
        <v/>
      </c>
      <c r="T668" s="86" t="str">
        <f>IF(H668="","",S668/SUM($H$9:H668))</f>
        <v/>
      </c>
      <c r="U668" s="24"/>
      <c r="V668" s="30" t="str">
        <f t="shared" si="66"/>
        <v/>
      </c>
      <c r="W668" s="29" t="str">
        <f>IF(P668="","",((P668-K668)*'1. Data Input'!$C$13)/12)</f>
        <v/>
      </c>
    </row>
    <row r="669" spans="1:23" s="20" customFormat="1">
      <c r="A669" s="25" t="str">
        <f t="shared" si="67"/>
        <v/>
      </c>
      <c r="B669" s="25" t="str">
        <f t="shared" si="68"/>
        <v/>
      </c>
      <c r="C669" s="25" t="str">
        <f>IF(D669="","",'1. Data Input'!$C$5+('3. Monthly Balance Sheet'!B669-'1. Data Input'!$C$4))</f>
        <v/>
      </c>
      <c r="D669" s="97"/>
      <c r="E669" s="93"/>
      <c r="F669" s="22"/>
      <c r="G669" s="29" t="str">
        <f t="shared" si="69"/>
        <v/>
      </c>
      <c r="H669" s="94" t="str">
        <f>IF(B669="","",IFERROR(SUMPRODUCT((MONTH('4. Trading Tracker'!$F$8:$F$703)=A669)*(YEAR('4. Trading Tracker'!$F$8:$F$703)=B669)*('4. Trading Tracker'!$L$8:$L$703)),0))</f>
        <v/>
      </c>
      <c r="I669" s="99"/>
      <c r="J669" s="4"/>
      <c r="K669" s="93"/>
      <c r="L669" s="22"/>
      <c r="M669" s="22"/>
      <c r="N669" s="22"/>
      <c r="O669" s="22"/>
      <c r="P669" s="29" t="str">
        <f t="shared" si="65"/>
        <v/>
      </c>
      <c r="Q669" s="152" t="str">
        <f t="shared" si="70"/>
        <v/>
      </c>
      <c r="R669" s="24"/>
      <c r="S669" s="149" t="str">
        <f>IF(L669="","",L669-SUM($H$9:H669))</f>
        <v/>
      </c>
      <c r="T669" s="86" t="str">
        <f>IF(H669="","",S669/SUM($H$9:H669))</f>
        <v/>
      </c>
      <c r="U669" s="24"/>
      <c r="V669" s="30" t="str">
        <f t="shared" si="66"/>
        <v/>
      </c>
      <c r="W669" s="29" t="str">
        <f>IF(P669="","",((P669-K669)*'1. Data Input'!$C$13)/12)</f>
        <v/>
      </c>
    </row>
    <row r="670" spans="1:23" s="20" customFormat="1">
      <c r="A670" s="25" t="str">
        <f t="shared" si="67"/>
        <v/>
      </c>
      <c r="B670" s="25" t="str">
        <f t="shared" si="68"/>
        <v/>
      </c>
      <c r="C670" s="25" t="str">
        <f>IF(D670="","",'1. Data Input'!$C$5+('3. Monthly Balance Sheet'!B670-'1. Data Input'!$C$4))</f>
        <v/>
      </c>
      <c r="D670" s="97"/>
      <c r="E670" s="93"/>
      <c r="F670" s="22"/>
      <c r="G670" s="29" t="str">
        <f t="shared" si="69"/>
        <v/>
      </c>
      <c r="H670" s="94" t="str">
        <f>IF(B670="","",IFERROR(SUMPRODUCT((MONTH('4. Trading Tracker'!$F$8:$F$703)=A670)*(YEAR('4. Trading Tracker'!$F$8:$F$703)=B670)*('4. Trading Tracker'!$L$8:$L$703)),0))</f>
        <v/>
      </c>
      <c r="I670" s="99"/>
      <c r="J670" s="4"/>
      <c r="K670" s="93"/>
      <c r="L670" s="22"/>
      <c r="M670" s="22"/>
      <c r="N670" s="22"/>
      <c r="O670" s="22"/>
      <c r="P670" s="29" t="str">
        <f t="shared" si="65"/>
        <v/>
      </c>
      <c r="Q670" s="152" t="str">
        <f t="shared" si="70"/>
        <v/>
      </c>
      <c r="R670" s="24"/>
      <c r="S670" s="149" t="str">
        <f>IF(L670="","",L670-SUM($H$9:H670))</f>
        <v/>
      </c>
      <c r="T670" s="86" t="str">
        <f>IF(H670="","",S670/SUM($H$9:H670))</f>
        <v/>
      </c>
      <c r="U670" s="24"/>
      <c r="V670" s="30" t="str">
        <f t="shared" si="66"/>
        <v/>
      </c>
      <c r="W670" s="29" t="str">
        <f>IF(P670="","",((P670-K670)*'1. Data Input'!$C$13)/12)</f>
        <v/>
      </c>
    </row>
    <row r="671" spans="1:23" s="20" customFormat="1">
      <c r="A671" s="25" t="str">
        <f t="shared" si="67"/>
        <v/>
      </c>
      <c r="B671" s="25" t="str">
        <f t="shared" si="68"/>
        <v/>
      </c>
      <c r="C671" s="25" t="str">
        <f>IF(D671="","",'1. Data Input'!$C$5+('3. Monthly Balance Sheet'!B671-'1. Data Input'!$C$4))</f>
        <v/>
      </c>
      <c r="D671" s="97"/>
      <c r="E671" s="93"/>
      <c r="F671" s="22"/>
      <c r="G671" s="29" t="str">
        <f t="shared" si="69"/>
        <v/>
      </c>
      <c r="H671" s="94" t="str">
        <f>IF(B671="","",IFERROR(SUMPRODUCT((MONTH('4. Trading Tracker'!$F$8:$F$703)=A671)*(YEAR('4. Trading Tracker'!$F$8:$F$703)=B671)*('4. Trading Tracker'!$L$8:$L$703)),0))</f>
        <v/>
      </c>
      <c r="I671" s="99"/>
      <c r="J671" s="4"/>
      <c r="K671" s="93"/>
      <c r="L671" s="22"/>
      <c r="M671" s="22"/>
      <c r="N671" s="22"/>
      <c r="O671" s="22"/>
      <c r="P671" s="29" t="str">
        <f t="shared" si="65"/>
        <v/>
      </c>
      <c r="Q671" s="152" t="str">
        <f t="shared" si="70"/>
        <v/>
      </c>
      <c r="R671" s="24"/>
      <c r="S671" s="149" t="str">
        <f>IF(L671="","",L671-SUM($H$9:H671))</f>
        <v/>
      </c>
      <c r="T671" s="86" t="str">
        <f>IF(H671="","",S671/SUM($H$9:H671))</f>
        <v/>
      </c>
      <c r="U671" s="24"/>
      <c r="V671" s="30" t="str">
        <f t="shared" si="66"/>
        <v/>
      </c>
      <c r="W671" s="29" t="str">
        <f>IF(P671="","",((P671-K671)*'1. Data Input'!$C$13)/12)</f>
        <v/>
      </c>
    </row>
    <row r="672" spans="1:23" s="20" customFormat="1">
      <c r="A672" s="25" t="str">
        <f t="shared" si="67"/>
        <v/>
      </c>
      <c r="B672" s="25" t="str">
        <f t="shared" si="68"/>
        <v/>
      </c>
      <c r="C672" s="25" t="str">
        <f>IF(D672="","",'1. Data Input'!$C$5+('3. Monthly Balance Sheet'!B672-'1. Data Input'!$C$4))</f>
        <v/>
      </c>
      <c r="D672" s="97"/>
      <c r="E672" s="93"/>
      <c r="F672" s="22"/>
      <c r="G672" s="29" t="str">
        <f t="shared" si="69"/>
        <v/>
      </c>
      <c r="H672" s="94" t="str">
        <f>IF(B672="","",IFERROR(SUMPRODUCT((MONTH('4. Trading Tracker'!$F$8:$F$703)=A672)*(YEAR('4. Trading Tracker'!$F$8:$F$703)=B672)*('4. Trading Tracker'!$L$8:$L$703)),0))</f>
        <v/>
      </c>
      <c r="I672" s="99"/>
      <c r="J672" s="4"/>
      <c r="K672" s="93"/>
      <c r="L672" s="22"/>
      <c r="M672" s="22"/>
      <c r="N672" s="22"/>
      <c r="O672" s="22"/>
      <c r="P672" s="29" t="str">
        <f t="shared" si="65"/>
        <v/>
      </c>
      <c r="Q672" s="152" t="str">
        <f t="shared" si="70"/>
        <v/>
      </c>
      <c r="R672" s="24"/>
      <c r="S672" s="149" t="str">
        <f>IF(L672="","",L672-SUM($H$9:H672))</f>
        <v/>
      </c>
      <c r="T672" s="86" t="str">
        <f>IF(H672="","",S672/SUM($H$9:H672))</f>
        <v/>
      </c>
      <c r="U672" s="24"/>
      <c r="V672" s="30" t="str">
        <f t="shared" si="66"/>
        <v/>
      </c>
      <c r="W672" s="29" t="str">
        <f>IF(P672="","",((P672-K672)*'1. Data Input'!$C$13)/12)</f>
        <v/>
      </c>
    </row>
    <row r="673" spans="1:23" s="20" customFormat="1">
      <c r="A673" s="25" t="str">
        <f t="shared" si="67"/>
        <v/>
      </c>
      <c r="B673" s="25" t="str">
        <f t="shared" si="68"/>
        <v/>
      </c>
      <c r="C673" s="25" t="str">
        <f>IF(D673="","",'1. Data Input'!$C$5+('3. Monthly Balance Sheet'!B673-'1. Data Input'!$C$4))</f>
        <v/>
      </c>
      <c r="D673" s="97"/>
      <c r="E673" s="93"/>
      <c r="F673" s="22"/>
      <c r="G673" s="29" t="str">
        <f t="shared" si="69"/>
        <v/>
      </c>
      <c r="H673" s="94" t="str">
        <f>IF(B673="","",IFERROR(SUMPRODUCT((MONTH('4. Trading Tracker'!$F$8:$F$703)=A673)*(YEAR('4. Trading Tracker'!$F$8:$F$703)=B673)*('4. Trading Tracker'!$L$8:$L$703)),0))</f>
        <v/>
      </c>
      <c r="I673" s="99"/>
      <c r="J673" s="4"/>
      <c r="K673" s="93"/>
      <c r="L673" s="22"/>
      <c r="M673" s="22"/>
      <c r="N673" s="22"/>
      <c r="O673" s="22"/>
      <c r="P673" s="29" t="str">
        <f t="shared" si="65"/>
        <v/>
      </c>
      <c r="Q673" s="152" t="str">
        <f t="shared" si="70"/>
        <v/>
      </c>
      <c r="R673" s="24"/>
      <c r="S673" s="149" t="str">
        <f>IF(L673="","",L673-SUM($H$9:H673))</f>
        <v/>
      </c>
      <c r="T673" s="86" t="str">
        <f>IF(H673="","",S673/SUM($H$9:H673))</f>
        <v/>
      </c>
      <c r="U673" s="24"/>
      <c r="V673" s="30" t="str">
        <f t="shared" si="66"/>
        <v/>
      </c>
      <c r="W673" s="29" t="str">
        <f>IF(P673="","",((P673-K673)*'1. Data Input'!$C$13)/12)</f>
        <v/>
      </c>
    </row>
    <row r="674" spans="1:23" s="20" customFormat="1">
      <c r="A674" s="25" t="str">
        <f t="shared" si="67"/>
        <v/>
      </c>
      <c r="B674" s="25" t="str">
        <f t="shared" si="68"/>
        <v/>
      </c>
      <c r="C674" s="25" t="str">
        <f>IF(D674="","",'1. Data Input'!$C$5+('3. Monthly Balance Sheet'!B674-'1. Data Input'!$C$4))</f>
        <v/>
      </c>
      <c r="D674" s="97"/>
      <c r="E674" s="93"/>
      <c r="F674" s="22"/>
      <c r="G674" s="29" t="str">
        <f t="shared" si="69"/>
        <v/>
      </c>
      <c r="H674" s="94" t="str">
        <f>IF(B674="","",IFERROR(SUMPRODUCT((MONTH('4. Trading Tracker'!$F$8:$F$703)=A674)*(YEAR('4. Trading Tracker'!$F$8:$F$703)=B674)*('4. Trading Tracker'!$L$8:$L$703)),0))</f>
        <v/>
      </c>
      <c r="I674" s="99"/>
      <c r="J674" s="4"/>
      <c r="K674" s="93"/>
      <c r="L674" s="22"/>
      <c r="M674" s="22"/>
      <c r="N674" s="22"/>
      <c r="O674" s="22"/>
      <c r="P674" s="29" t="str">
        <f t="shared" si="65"/>
        <v/>
      </c>
      <c r="Q674" s="152" t="str">
        <f t="shared" si="70"/>
        <v/>
      </c>
      <c r="R674" s="24"/>
      <c r="S674" s="149" t="str">
        <f>IF(L674="","",L674-SUM($H$9:H674))</f>
        <v/>
      </c>
      <c r="T674" s="86" t="str">
        <f>IF(H674="","",S674/SUM($H$9:H674))</f>
        <v/>
      </c>
      <c r="U674" s="24"/>
      <c r="V674" s="30" t="str">
        <f t="shared" si="66"/>
        <v/>
      </c>
      <c r="W674" s="29" t="str">
        <f>IF(P674="","",((P674-K674)*'1. Data Input'!$C$13)/12)</f>
        <v/>
      </c>
    </row>
    <row r="675" spans="1:23" s="20" customFormat="1">
      <c r="A675" s="25" t="str">
        <f t="shared" si="67"/>
        <v/>
      </c>
      <c r="B675" s="25" t="str">
        <f t="shared" si="68"/>
        <v/>
      </c>
      <c r="C675" s="25" t="str">
        <f>IF(D675="","",'1. Data Input'!$C$5+('3. Monthly Balance Sheet'!B675-'1. Data Input'!$C$4))</f>
        <v/>
      </c>
      <c r="D675" s="97"/>
      <c r="E675" s="93"/>
      <c r="F675" s="22"/>
      <c r="G675" s="29" t="str">
        <f t="shared" si="69"/>
        <v/>
      </c>
      <c r="H675" s="94" t="str">
        <f>IF(B675="","",IFERROR(SUMPRODUCT((MONTH('4. Trading Tracker'!$F$8:$F$703)=A675)*(YEAR('4. Trading Tracker'!$F$8:$F$703)=B675)*('4. Trading Tracker'!$L$8:$L$703)),0))</f>
        <v/>
      </c>
      <c r="I675" s="99"/>
      <c r="J675" s="4"/>
      <c r="K675" s="93"/>
      <c r="L675" s="22"/>
      <c r="M675" s="22"/>
      <c r="N675" s="22"/>
      <c r="O675" s="22"/>
      <c r="P675" s="29" t="str">
        <f t="shared" si="65"/>
        <v/>
      </c>
      <c r="Q675" s="152" t="str">
        <f t="shared" si="70"/>
        <v/>
      </c>
      <c r="R675" s="24"/>
      <c r="S675" s="149" t="str">
        <f>IF(L675="","",L675-SUM($H$9:H675))</f>
        <v/>
      </c>
      <c r="T675" s="86" t="str">
        <f>IF(H675="","",S675/SUM($H$9:H675))</f>
        <v/>
      </c>
      <c r="U675" s="24"/>
      <c r="V675" s="30" t="str">
        <f t="shared" si="66"/>
        <v/>
      </c>
      <c r="W675" s="29" t="str">
        <f>IF(P675="","",((P675-K675)*'1. Data Input'!$C$13)/12)</f>
        <v/>
      </c>
    </row>
    <row r="676" spans="1:23" s="20" customFormat="1">
      <c r="A676" s="25" t="str">
        <f t="shared" si="67"/>
        <v/>
      </c>
      <c r="B676" s="25" t="str">
        <f t="shared" si="68"/>
        <v/>
      </c>
      <c r="C676" s="25" t="str">
        <f>IF(D676="","",'1. Data Input'!$C$5+('3. Monthly Balance Sheet'!B676-'1. Data Input'!$C$4))</f>
        <v/>
      </c>
      <c r="D676" s="97"/>
      <c r="E676" s="93"/>
      <c r="F676" s="22"/>
      <c r="G676" s="29" t="str">
        <f t="shared" si="69"/>
        <v/>
      </c>
      <c r="H676" s="94" t="str">
        <f>IF(B676="","",IFERROR(SUMPRODUCT((MONTH('4. Trading Tracker'!$F$8:$F$703)=A676)*(YEAR('4. Trading Tracker'!$F$8:$F$703)=B676)*('4. Trading Tracker'!$L$8:$L$703)),0))</f>
        <v/>
      </c>
      <c r="I676" s="99"/>
      <c r="J676" s="4"/>
      <c r="K676" s="93"/>
      <c r="L676" s="22"/>
      <c r="M676" s="22"/>
      <c r="N676" s="22"/>
      <c r="O676" s="22"/>
      <c r="P676" s="29" t="str">
        <f t="shared" si="65"/>
        <v/>
      </c>
      <c r="Q676" s="152" t="str">
        <f t="shared" si="70"/>
        <v/>
      </c>
      <c r="R676" s="24"/>
      <c r="S676" s="149" t="str">
        <f>IF(L676="","",L676-SUM($H$9:H676))</f>
        <v/>
      </c>
      <c r="T676" s="86" t="str">
        <f>IF(H676="","",S676/SUM($H$9:H676))</f>
        <v/>
      </c>
      <c r="U676" s="24"/>
      <c r="V676" s="30" t="str">
        <f t="shared" si="66"/>
        <v/>
      </c>
      <c r="W676" s="29" t="str">
        <f>IF(P676="","",((P676-K676)*'1. Data Input'!$C$13)/12)</f>
        <v/>
      </c>
    </row>
    <row r="677" spans="1:23" s="20" customFormat="1">
      <c r="A677" s="25" t="str">
        <f t="shared" si="67"/>
        <v/>
      </c>
      <c r="B677" s="25" t="str">
        <f t="shared" si="68"/>
        <v/>
      </c>
      <c r="C677" s="25" t="str">
        <f>IF(D677="","",'1. Data Input'!$C$5+('3. Monthly Balance Sheet'!B677-'1. Data Input'!$C$4))</f>
        <v/>
      </c>
      <c r="D677" s="97"/>
      <c r="E677" s="93"/>
      <c r="F677" s="22"/>
      <c r="G677" s="29" t="str">
        <f t="shared" si="69"/>
        <v/>
      </c>
      <c r="H677" s="94" t="str">
        <f>IF(B677="","",IFERROR(SUMPRODUCT((MONTH('4. Trading Tracker'!$F$8:$F$703)=A677)*(YEAR('4. Trading Tracker'!$F$8:$F$703)=B677)*('4. Trading Tracker'!$L$8:$L$703)),0))</f>
        <v/>
      </c>
      <c r="I677" s="99"/>
      <c r="J677" s="4"/>
      <c r="K677" s="93"/>
      <c r="L677" s="22"/>
      <c r="M677" s="22"/>
      <c r="N677" s="22"/>
      <c r="O677" s="22"/>
      <c r="P677" s="29" t="str">
        <f t="shared" si="65"/>
        <v/>
      </c>
      <c r="Q677" s="152" t="str">
        <f t="shared" si="70"/>
        <v/>
      </c>
      <c r="R677" s="24"/>
      <c r="S677" s="149" t="str">
        <f>IF(L677="","",L677-SUM($H$9:H677))</f>
        <v/>
      </c>
      <c r="T677" s="86" t="str">
        <f>IF(H677="","",S677/SUM($H$9:H677))</f>
        <v/>
      </c>
      <c r="U677" s="24"/>
      <c r="V677" s="30" t="str">
        <f t="shared" si="66"/>
        <v/>
      </c>
      <c r="W677" s="29" t="str">
        <f>IF(P677="","",((P677-K677)*'1. Data Input'!$C$13)/12)</f>
        <v/>
      </c>
    </row>
    <row r="678" spans="1:23" s="20" customFormat="1">
      <c r="A678" s="25" t="str">
        <f t="shared" si="67"/>
        <v/>
      </c>
      <c r="B678" s="25" t="str">
        <f t="shared" si="68"/>
        <v/>
      </c>
      <c r="C678" s="25" t="str">
        <f>IF(D678="","",'1. Data Input'!$C$5+('3. Monthly Balance Sheet'!B678-'1. Data Input'!$C$4))</f>
        <v/>
      </c>
      <c r="D678" s="97"/>
      <c r="E678" s="93"/>
      <c r="F678" s="22"/>
      <c r="G678" s="29" t="str">
        <f t="shared" si="69"/>
        <v/>
      </c>
      <c r="H678" s="94" t="str">
        <f>IF(B678="","",IFERROR(SUMPRODUCT((MONTH('4. Trading Tracker'!$F$8:$F$703)=A678)*(YEAR('4. Trading Tracker'!$F$8:$F$703)=B678)*('4. Trading Tracker'!$L$8:$L$703)),0))</f>
        <v/>
      </c>
      <c r="I678" s="99"/>
      <c r="J678" s="4"/>
      <c r="K678" s="93"/>
      <c r="L678" s="22"/>
      <c r="M678" s="22"/>
      <c r="N678" s="22"/>
      <c r="O678" s="22"/>
      <c r="P678" s="29" t="str">
        <f t="shared" si="65"/>
        <v/>
      </c>
      <c r="Q678" s="152" t="str">
        <f t="shared" si="70"/>
        <v/>
      </c>
      <c r="R678" s="24"/>
      <c r="S678" s="149" t="str">
        <f>IF(L678="","",L678-SUM($H$9:H678))</f>
        <v/>
      </c>
      <c r="T678" s="86" t="str">
        <f>IF(H678="","",S678/SUM($H$9:H678))</f>
        <v/>
      </c>
      <c r="U678" s="24"/>
      <c r="V678" s="30" t="str">
        <f t="shared" si="66"/>
        <v/>
      </c>
      <c r="W678" s="29" t="str">
        <f>IF(P678="","",((P678-K678)*'1. Data Input'!$C$13)/12)</f>
        <v/>
      </c>
    </row>
    <row r="679" spans="1:23" s="20" customFormat="1">
      <c r="A679" s="25" t="str">
        <f t="shared" si="67"/>
        <v/>
      </c>
      <c r="B679" s="25" t="str">
        <f t="shared" si="68"/>
        <v/>
      </c>
      <c r="C679" s="25" t="str">
        <f>IF(D679="","",'1. Data Input'!$C$5+('3. Monthly Balance Sheet'!B679-'1. Data Input'!$C$4))</f>
        <v/>
      </c>
      <c r="D679" s="97"/>
      <c r="E679" s="93"/>
      <c r="F679" s="22"/>
      <c r="G679" s="29" t="str">
        <f t="shared" si="69"/>
        <v/>
      </c>
      <c r="H679" s="94" t="str">
        <f>IF(B679="","",IFERROR(SUMPRODUCT((MONTH('4. Trading Tracker'!$F$8:$F$703)=A679)*(YEAR('4. Trading Tracker'!$F$8:$F$703)=B679)*('4. Trading Tracker'!$L$8:$L$703)),0))</f>
        <v/>
      </c>
      <c r="I679" s="99"/>
      <c r="J679" s="4"/>
      <c r="K679" s="93"/>
      <c r="L679" s="22"/>
      <c r="M679" s="22"/>
      <c r="N679" s="22"/>
      <c r="O679" s="22"/>
      <c r="P679" s="29" t="str">
        <f t="shared" si="65"/>
        <v/>
      </c>
      <c r="Q679" s="152" t="str">
        <f t="shared" si="70"/>
        <v/>
      </c>
      <c r="R679" s="24"/>
      <c r="S679" s="149" t="str">
        <f>IF(L679="","",L679-SUM($H$9:H679))</f>
        <v/>
      </c>
      <c r="T679" s="86" t="str">
        <f>IF(H679="","",S679/SUM($H$9:H679))</f>
        <v/>
      </c>
      <c r="U679" s="24"/>
      <c r="V679" s="30" t="str">
        <f t="shared" si="66"/>
        <v/>
      </c>
      <c r="W679" s="29" t="str">
        <f>IF(P679="","",((P679-K679)*'1. Data Input'!$C$13)/12)</f>
        <v/>
      </c>
    </row>
    <row r="680" spans="1:23" s="20" customFormat="1">
      <c r="A680" s="25" t="str">
        <f t="shared" si="67"/>
        <v/>
      </c>
      <c r="B680" s="25" t="str">
        <f t="shared" si="68"/>
        <v/>
      </c>
      <c r="C680" s="25" t="str">
        <f>IF(D680="","",'1. Data Input'!$C$5+('3. Monthly Balance Sheet'!B680-'1. Data Input'!$C$4))</f>
        <v/>
      </c>
      <c r="D680" s="97"/>
      <c r="E680" s="93"/>
      <c r="F680" s="22"/>
      <c r="G680" s="29" t="str">
        <f t="shared" si="69"/>
        <v/>
      </c>
      <c r="H680" s="94" t="str">
        <f>IF(B680="","",IFERROR(SUMPRODUCT((MONTH('4. Trading Tracker'!$F$8:$F$703)=A680)*(YEAR('4. Trading Tracker'!$F$8:$F$703)=B680)*('4. Trading Tracker'!$L$8:$L$703)),0))</f>
        <v/>
      </c>
      <c r="I680" s="99"/>
      <c r="J680" s="4"/>
      <c r="K680" s="93"/>
      <c r="L680" s="22"/>
      <c r="M680" s="22"/>
      <c r="N680" s="22"/>
      <c r="O680" s="22"/>
      <c r="P680" s="29" t="str">
        <f t="shared" si="65"/>
        <v/>
      </c>
      <c r="Q680" s="152" t="str">
        <f t="shared" si="70"/>
        <v/>
      </c>
      <c r="R680" s="24"/>
      <c r="S680" s="149" t="str">
        <f>IF(L680="","",L680-SUM($H$9:H680))</f>
        <v/>
      </c>
      <c r="T680" s="86" t="str">
        <f>IF(H680="","",S680/SUM($H$9:H680))</f>
        <v/>
      </c>
      <c r="U680" s="24"/>
      <c r="V680" s="30" t="str">
        <f t="shared" si="66"/>
        <v/>
      </c>
      <c r="W680" s="29" t="str">
        <f>IF(P680="","",((P680-K680)*'1. Data Input'!$C$13)/12)</f>
        <v/>
      </c>
    </row>
    <row r="681" spans="1:23" s="20" customFormat="1">
      <c r="A681" s="25" t="str">
        <f t="shared" si="67"/>
        <v/>
      </c>
      <c r="B681" s="25" t="str">
        <f t="shared" si="68"/>
        <v/>
      </c>
      <c r="C681" s="25" t="str">
        <f>IF(D681="","",'1. Data Input'!$C$5+('3. Monthly Balance Sheet'!B681-'1. Data Input'!$C$4))</f>
        <v/>
      </c>
      <c r="D681" s="97"/>
      <c r="E681" s="93"/>
      <c r="F681" s="22"/>
      <c r="G681" s="29" t="str">
        <f t="shared" si="69"/>
        <v/>
      </c>
      <c r="H681" s="94" t="str">
        <f>IF(B681="","",IFERROR(SUMPRODUCT((MONTH('4. Trading Tracker'!$F$8:$F$703)=A681)*(YEAR('4. Trading Tracker'!$F$8:$F$703)=B681)*('4. Trading Tracker'!$L$8:$L$703)),0))</f>
        <v/>
      </c>
      <c r="I681" s="99"/>
      <c r="J681" s="4"/>
      <c r="K681" s="93"/>
      <c r="L681" s="22"/>
      <c r="M681" s="22"/>
      <c r="N681" s="22"/>
      <c r="O681" s="22"/>
      <c r="P681" s="29" t="str">
        <f t="shared" si="65"/>
        <v/>
      </c>
      <c r="Q681" s="152" t="str">
        <f t="shared" si="70"/>
        <v/>
      </c>
      <c r="R681" s="24"/>
      <c r="S681" s="149" t="str">
        <f>IF(L681="","",L681-SUM($H$9:H681))</f>
        <v/>
      </c>
      <c r="T681" s="86" t="str">
        <f>IF(H681="","",S681/SUM($H$9:H681))</f>
        <v/>
      </c>
      <c r="U681" s="24"/>
      <c r="V681" s="30" t="str">
        <f t="shared" si="66"/>
        <v/>
      </c>
      <c r="W681" s="29" t="str">
        <f>IF(P681="","",((P681-K681)*'1. Data Input'!$C$13)/12)</f>
        <v/>
      </c>
    </row>
    <row r="682" spans="1:23" s="20" customFormat="1">
      <c r="A682" s="25" t="str">
        <f t="shared" si="67"/>
        <v/>
      </c>
      <c r="B682" s="25" t="str">
        <f t="shared" si="68"/>
        <v/>
      </c>
      <c r="C682" s="25" t="str">
        <f>IF(D682="","",'1. Data Input'!$C$5+('3. Monthly Balance Sheet'!B682-'1. Data Input'!$C$4))</f>
        <v/>
      </c>
      <c r="D682" s="97"/>
      <c r="E682" s="93"/>
      <c r="F682" s="22"/>
      <c r="G682" s="29" t="str">
        <f t="shared" si="69"/>
        <v/>
      </c>
      <c r="H682" s="94" t="str">
        <f>IF(B682="","",IFERROR(SUMPRODUCT((MONTH('4. Trading Tracker'!$F$8:$F$703)=A682)*(YEAR('4. Trading Tracker'!$F$8:$F$703)=B682)*('4. Trading Tracker'!$L$8:$L$703)),0))</f>
        <v/>
      </c>
      <c r="I682" s="99"/>
      <c r="J682" s="4"/>
      <c r="K682" s="93"/>
      <c r="L682" s="22"/>
      <c r="M682" s="22"/>
      <c r="N682" s="22"/>
      <c r="O682" s="22"/>
      <c r="P682" s="29" t="str">
        <f t="shared" si="65"/>
        <v/>
      </c>
      <c r="Q682" s="152" t="str">
        <f t="shared" si="70"/>
        <v/>
      </c>
      <c r="R682" s="24"/>
      <c r="S682" s="149" t="str">
        <f>IF(L682="","",L682-SUM($H$9:H682))</f>
        <v/>
      </c>
      <c r="T682" s="86" t="str">
        <f>IF(H682="","",S682/SUM($H$9:H682))</f>
        <v/>
      </c>
      <c r="U682" s="24"/>
      <c r="V682" s="30" t="str">
        <f t="shared" si="66"/>
        <v/>
      </c>
      <c r="W682" s="29" t="str">
        <f>IF(P682="","",((P682-K682)*'1. Data Input'!$C$13)/12)</f>
        <v/>
      </c>
    </row>
    <row r="683" spans="1:23" s="20" customFormat="1">
      <c r="A683" s="25" t="str">
        <f t="shared" si="67"/>
        <v/>
      </c>
      <c r="B683" s="25" t="str">
        <f t="shared" si="68"/>
        <v/>
      </c>
      <c r="C683" s="25" t="str">
        <f>IF(D683="","",'1. Data Input'!$C$5+('3. Monthly Balance Sheet'!B683-'1. Data Input'!$C$4))</f>
        <v/>
      </c>
      <c r="D683" s="97"/>
      <c r="E683" s="93"/>
      <c r="F683" s="22"/>
      <c r="G683" s="29" t="str">
        <f t="shared" si="69"/>
        <v/>
      </c>
      <c r="H683" s="94" t="str">
        <f>IF(B683="","",IFERROR(SUMPRODUCT((MONTH('4. Trading Tracker'!$F$8:$F$703)=A683)*(YEAR('4. Trading Tracker'!$F$8:$F$703)=B683)*('4. Trading Tracker'!$L$8:$L$703)),0))</f>
        <v/>
      </c>
      <c r="I683" s="99"/>
      <c r="J683" s="4"/>
      <c r="K683" s="93"/>
      <c r="L683" s="22"/>
      <c r="M683" s="22"/>
      <c r="N683" s="22"/>
      <c r="O683" s="22"/>
      <c r="P683" s="29" t="str">
        <f t="shared" si="65"/>
        <v/>
      </c>
      <c r="Q683" s="152" t="str">
        <f t="shared" si="70"/>
        <v/>
      </c>
      <c r="R683" s="24"/>
      <c r="S683" s="149" t="str">
        <f>IF(L683="","",L683-SUM($H$9:H683))</f>
        <v/>
      </c>
      <c r="T683" s="86" t="str">
        <f>IF(H683="","",S683/SUM($H$9:H683))</f>
        <v/>
      </c>
      <c r="U683" s="24"/>
      <c r="V683" s="30" t="str">
        <f t="shared" si="66"/>
        <v/>
      </c>
      <c r="W683" s="29" t="str">
        <f>IF(P683="","",((P683-K683)*'1. Data Input'!$C$13)/12)</f>
        <v/>
      </c>
    </row>
    <row r="684" spans="1:23" s="20" customFormat="1">
      <c r="A684" s="25" t="str">
        <f t="shared" si="67"/>
        <v/>
      </c>
      <c r="B684" s="25" t="str">
        <f t="shared" si="68"/>
        <v/>
      </c>
      <c r="C684" s="25" t="str">
        <f>IF(D684="","",'1. Data Input'!$C$5+('3. Monthly Balance Sheet'!B684-'1. Data Input'!$C$4))</f>
        <v/>
      </c>
      <c r="D684" s="97"/>
      <c r="E684" s="93"/>
      <c r="F684" s="22"/>
      <c r="G684" s="29" t="str">
        <f t="shared" si="69"/>
        <v/>
      </c>
      <c r="H684" s="94" t="str">
        <f>IF(B684="","",IFERROR(SUMPRODUCT((MONTH('4. Trading Tracker'!$F$8:$F$703)=A684)*(YEAR('4. Trading Tracker'!$F$8:$F$703)=B684)*('4. Trading Tracker'!$L$8:$L$703)),0))</f>
        <v/>
      </c>
      <c r="I684" s="99"/>
      <c r="J684" s="4"/>
      <c r="K684" s="93"/>
      <c r="L684" s="22"/>
      <c r="M684" s="22"/>
      <c r="N684" s="22"/>
      <c r="O684" s="22"/>
      <c r="P684" s="29" t="str">
        <f t="shared" si="65"/>
        <v/>
      </c>
      <c r="Q684" s="152" t="str">
        <f t="shared" si="70"/>
        <v/>
      </c>
      <c r="R684" s="24"/>
      <c r="S684" s="149" t="str">
        <f>IF(L684="","",L684-SUM($H$9:H684))</f>
        <v/>
      </c>
      <c r="T684" s="86" t="str">
        <f>IF(H684="","",S684/SUM($H$9:H684))</f>
        <v/>
      </c>
      <c r="U684" s="24"/>
      <c r="V684" s="30" t="str">
        <f t="shared" si="66"/>
        <v/>
      </c>
      <c r="W684" s="29" t="str">
        <f>IF(P684="","",((P684-K684)*'1. Data Input'!$C$13)/12)</f>
        <v/>
      </c>
    </row>
    <row r="685" spans="1:23" s="20" customFormat="1">
      <c r="A685" s="25" t="str">
        <f t="shared" si="67"/>
        <v/>
      </c>
      <c r="B685" s="25" t="str">
        <f t="shared" si="68"/>
        <v/>
      </c>
      <c r="C685" s="25" t="str">
        <f>IF(D685="","",'1. Data Input'!$C$5+('3. Monthly Balance Sheet'!B685-'1. Data Input'!$C$4))</f>
        <v/>
      </c>
      <c r="D685" s="97"/>
      <c r="E685" s="93"/>
      <c r="F685" s="22"/>
      <c r="G685" s="29" t="str">
        <f t="shared" si="69"/>
        <v/>
      </c>
      <c r="H685" s="94" t="str">
        <f>IF(B685="","",IFERROR(SUMPRODUCT((MONTH('4. Trading Tracker'!$F$8:$F$703)=A685)*(YEAR('4. Trading Tracker'!$F$8:$F$703)=B685)*('4. Trading Tracker'!$L$8:$L$703)),0))</f>
        <v/>
      </c>
      <c r="I685" s="99"/>
      <c r="J685" s="4"/>
      <c r="K685" s="93"/>
      <c r="L685" s="22"/>
      <c r="M685" s="22"/>
      <c r="N685" s="22"/>
      <c r="O685" s="22"/>
      <c r="P685" s="29" t="str">
        <f t="shared" si="65"/>
        <v/>
      </c>
      <c r="Q685" s="152" t="str">
        <f t="shared" si="70"/>
        <v/>
      </c>
      <c r="R685" s="24"/>
      <c r="S685" s="149" t="str">
        <f>IF(L685="","",L685-SUM($H$9:H685))</f>
        <v/>
      </c>
      <c r="T685" s="86" t="str">
        <f>IF(H685="","",S685/SUM($H$9:H685))</f>
        <v/>
      </c>
      <c r="U685" s="24"/>
      <c r="V685" s="30" t="str">
        <f t="shared" si="66"/>
        <v/>
      </c>
      <c r="W685" s="29" t="str">
        <f>IF(P685="","",((P685-K685)*'1. Data Input'!$C$13)/12)</f>
        <v/>
      </c>
    </row>
    <row r="686" spans="1:23" s="20" customFormat="1">
      <c r="A686" s="25" t="str">
        <f t="shared" si="67"/>
        <v/>
      </c>
      <c r="B686" s="25" t="str">
        <f t="shared" si="68"/>
        <v/>
      </c>
      <c r="C686" s="25" t="str">
        <f>IF(D686="","",'1. Data Input'!$C$5+('3. Monthly Balance Sheet'!B686-'1. Data Input'!$C$4))</f>
        <v/>
      </c>
      <c r="D686" s="97"/>
      <c r="E686" s="93"/>
      <c r="F686" s="22"/>
      <c r="G686" s="29" t="str">
        <f t="shared" si="69"/>
        <v/>
      </c>
      <c r="H686" s="94" t="str">
        <f>IF(B686="","",IFERROR(SUMPRODUCT((MONTH('4. Trading Tracker'!$F$8:$F$703)=A686)*(YEAR('4. Trading Tracker'!$F$8:$F$703)=B686)*('4. Trading Tracker'!$L$8:$L$703)),0))</f>
        <v/>
      </c>
      <c r="I686" s="99"/>
      <c r="J686" s="4"/>
      <c r="K686" s="93"/>
      <c r="L686" s="22"/>
      <c r="M686" s="22"/>
      <c r="N686" s="22"/>
      <c r="O686" s="22"/>
      <c r="P686" s="29" t="str">
        <f t="shared" si="65"/>
        <v/>
      </c>
      <c r="Q686" s="152" t="str">
        <f t="shared" si="70"/>
        <v/>
      </c>
      <c r="R686" s="24"/>
      <c r="S686" s="149" t="str">
        <f>IF(L686="","",L686-SUM($H$9:H686))</f>
        <v/>
      </c>
      <c r="T686" s="86" t="str">
        <f>IF(H686="","",S686/SUM($H$9:H686))</f>
        <v/>
      </c>
      <c r="U686" s="24"/>
      <c r="V686" s="30" t="str">
        <f t="shared" si="66"/>
        <v/>
      </c>
      <c r="W686" s="29" t="str">
        <f>IF(P686="","",((P686-K686)*'1. Data Input'!$C$13)/12)</f>
        <v/>
      </c>
    </row>
    <row r="687" spans="1:23" s="20" customFormat="1">
      <c r="A687" s="25" t="str">
        <f t="shared" si="67"/>
        <v/>
      </c>
      <c r="B687" s="25" t="str">
        <f t="shared" si="68"/>
        <v/>
      </c>
      <c r="C687" s="25" t="str">
        <f>IF(D687="","",'1. Data Input'!$C$5+('3. Monthly Balance Sheet'!B687-'1. Data Input'!$C$4))</f>
        <v/>
      </c>
      <c r="D687" s="97"/>
      <c r="E687" s="93"/>
      <c r="F687" s="22"/>
      <c r="G687" s="29" t="str">
        <f t="shared" si="69"/>
        <v/>
      </c>
      <c r="H687" s="94" t="str">
        <f>IF(B687="","",IFERROR(SUMPRODUCT((MONTH('4. Trading Tracker'!$F$8:$F$703)=A687)*(YEAR('4. Trading Tracker'!$F$8:$F$703)=B687)*('4. Trading Tracker'!$L$8:$L$703)),0))</f>
        <v/>
      </c>
      <c r="I687" s="99"/>
      <c r="J687" s="4"/>
      <c r="K687" s="93"/>
      <c r="L687" s="22"/>
      <c r="M687" s="22"/>
      <c r="N687" s="22"/>
      <c r="O687" s="22"/>
      <c r="P687" s="29" t="str">
        <f t="shared" si="65"/>
        <v/>
      </c>
      <c r="Q687" s="152" t="str">
        <f t="shared" si="70"/>
        <v/>
      </c>
      <c r="R687" s="24"/>
      <c r="S687" s="149" t="str">
        <f>IF(L687="","",L687-SUM($H$9:H687))</f>
        <v/>
      </c>
      <c r="T687" s="86" t="str">
        <f>IF(H687="","",S687/SUM($H$9:H687))</f>
        <v/>
      </c>
      <c r="U687" s="24"/>
      <c r="V687" s="30" t="str">
        <f t="shared" si="66"/>
        <v/>
      </c>
      <c r="W687" s="29" t="str">
        <f>IF(P687="","",((P687-K687)*'1. Data Input'!$C$13)/12)</f>
        <v/>
      </c>
    </row>
    <row r="688" spans="1:23" s="20" customFormat="1">
      <c r="A688" s="25" t="str">
        <f t="shared" si="67"/>
        <v/>
      </c>
      <c r="B688" s="25" t="str">
        <f t="shared" si="68"/>
        <v/>
      </c>
      <c r="C688" s="25" t="str">
        <f>IF(D688="","",'1. Data Input'!$C$5+('3. Monthly Balance Sheet'!B688-'1. Data Input'!$C$4))</f>
        <v/>
      </c>
      <c r="D688" s="97"/>
      <c r="E688" s="93"/>
      <c r="F688" s="22"/>
      <c r="G688" s="29" t="str">
        <f t="shared" si="69"/>
        <v/>
      </c>
      <c r="H688" s="94" t="str">
        <f>IF(B688="","",IFERROR(SUMPRODUCT((MONTH('4. Trading Tracker'!$F$8:$F$703)=A688)*(YEAR('4. Trading Tracker'!$F$8:$F$703)=B688)*('4. Trading Tracker'!$L$8:$L$703)),0))</f>
        <v/>
      </c>
      <c r="I688" s="99"/>
      <c r="J688" s="4"/>
      <c r="K688" s="93"/>
      <c r="L688" s="22"/>
      <c r="M688" s="22"/>
      <c r="N688" s="22"/>
      <c r="O688" s="22"/>
      <c r="P688" s="29" t="str">
        <f t="shared" si="65"/>
        <v/>
      </c>
      <c r="Q688" s="152" t="str">
        <f t="shared" si="70"/>
        <v/>
      </c>
      <c r="R688" s="24"/>
      <c r="S688" s="149" t="str">
        <f>IF(L688="","",L688-SUM($H$9:H688))</f>
        <v/>
      </c>
      <c r="T688" s="86" t="str">
        <f>IF(H688="","",S688/SUM($H$9:H688))</f>
        <v/>
      </c>
      <c r="U688" s="24"/>
      <c r="V688" s="30" t="str">
        <f t="shared" si="66"/>
        <v/>
      </c>
      <c r="W688" s="29" t="str">
        <f>IF(P688="","",((P688-K688)*'1. Data Input'!$C$13)/12)</f>
        <v/>
      </c>
    </row>
    <row r="689" spans="1:23" s="20" customFormat="1">
      <c r="A689" s="25" t="str">
        <f t="shared" si="67"/>
        <v/>
      </c>
      <c r="B689" s="25" t="str">
        <f t="shared" si="68"/>
        <v/>
      </c>
      <c r="C689" s="25" t="str">
        <f>IF(D689="","",'1. Data Input'!$C$5+('3. Monthly Balance Sheet'!B689-'1. Data Input'!$C$4))</f>
        <v/>
      </c>
      <c r="D689" s="97"/>
      <c r="E689" s="93"/>
      <c r="F689" s="22"/>
      <c r="G689" s="29" t="str">
        <f t="shared" si="69"/>
        <v/>
      </c>
      <c r="H689" s="94" t="str">
        <f>IF(B689="","",IFERROR(SUMPRODUCT((MONTH('4. Trading Tracker'!$F$8:$F$703)=A689)*(YEAR('4. Trading Tracker'!$F$8:$F$703)=B689)*('4. Trading Tracker'!$L$8:$L$703)),0))</f>
        <v/>
      </c>
      <c r="I689" s="99"/>
      <c r="J689" s="4"/>
      <c r="K689" s="93"/>
      <c r="L689" s="22"/>
      <c r="M689" s="22"/>
      <c r="N689" s="22"/>
      <c r="O689" s="22"/>
      <c r="P689" s="29" t="str">
        <f t="shared" si="65"/>
        <v/>
      </c>
      <c r="Q689" s="152" t="str">
        <f t="shared" si="70"/>
        <v/>
      </c>
      <c r="R689" s="24"/>
      <c r="S689" s="149" t="str">
        <f>IF(L689="","",L689-SUM($H$9:H689))</f>
        <v/>
      </c>
      <c r="T689" s="86" t="str">
        <f>IF(H689="","",S689/SUM($H$9:H689))</f>
        <v/>
      </c>
      <c r="U689" s="24"/>
      <c r="V689" s="30" t="str">
        <f t="shared" si="66"/>
        <v/>
      </c>
      <c r="W689" s="29" t="str">
        <f>IF(P689="","",((P689-K689)*'1. Data Input'!$C$13)/12)</f>
        <v/>
      </c>
    </row>
    <row r="690" spans="1:23" s="20" customFormat="1">
      <c r="A690" s="25" t="str">
        <f t="shared" si="67"/>
        <v/>
      </c>
      <c r="B690" s="25" t="str">
        <f t="shared" si="68"/>
        <v/>
      </c>
      <c r="C690" s="25" t="str">
        <f>IF(D690="","",'1. Data Input'!$C$5+('3. Monthly Balance Sheet'!B690-'1. Data Input'!$C$4))</f>
        <v/>
      </c>
      <c r="D690" s="97"/>
      <c r="E690" s="93"/>
      <c r="F690" s="22"/>
      <c r="G690" s="29" t="str">
        <f t="shared" si="69"/>
        <v/>
      </c>
      <c r="H690" s="94" t="str">
        <f>IF(B690="","",IFERROR(SUMPRODUCT((MONTH('4. Trading Tracker'!$F$8:$F$703)=A690)*(YEAR('4. Trading Tracker'!$F$8:$F$703)=B690)*('4. Trading Tracker'!$L$8:$L$703)),0))</f>
        <v/>
      </c>
      <c r="I690" s="99"/>
      <c r="J690" s="4"/>
      <c r="K690" s="93"/>
      <c r="L690" s="22"/>
      <c r="M690" s="22"/>
      <c r="N690" s="22"/>
      <c r="O690" s="22"/>
      <c r="P690" s="29" t="str">
        <f t="shared" si="65"/>
        <v/>
      </c>
      <c r="Q690" s="152" t="str">
        <f t="shared" si="70"/>
        <v/>
      </c>
      <c r="R690" s="24"/>
      <c r="S690" s="149" t="str">
        <f>IF(L690="","",L690-SUM($H$9:H690))</f>
        <v/>
      </c>
      <c r="T690" s="86" t="str">
        <f>IF(H690="","",S690/SUM($H$9:H690))</f>
        <v/>
      </c>
      <c r="U690" s="24"/>
      <c r="V690" s="30" t="str">
        <f t="shared" si="66"/>
        <v/>
      </c>
      <c r="W690" s="29" t="str">
        <f>IF(P690="","",((P690-K690)*'1. Data Input'!$C$13)/12)</f>
        <v/>
      </c>
    </row>
    <row r="691" spans="1:23" s="20" customFormat="1">
      <c r="A691" s="25" t="str">
        <f t="shared" si="67"/>
        <v/>
      </c>
      <c r="B691" s="25" t="str">
        <f t="shared" si="68"/>
        <v/>
      </c>
      <c r="C691" s="25" t="str">
        <f>IF(D691="","",'1. Data Input'!$C$5+('3. Monthly Balance Sheet'!B691-'1. Data Input'!$C$4))</f>
        <v/>
      </c>
      <c r="D691" s="97"/>
      <c r="E691" s="93"/>
      <c r="F691" s="22"/>
      <c r="G691" s="29" t="str">
        <f t="shared" si="69"/>
        <v/>
      </c>
      <c r="H691" s="94" t="str">
        <f>IF(B691="","",IFERROR(SUMPRODUCT((MONTH('4. Trading Tracker'!$F$8:$F$703)=A691)*(YEAR('4. Trading Tracker'!$F$8:$F$703)=B691)*('4. Trading Tracker'!$L$8:$L$703)),0))</f>
        <v/>
      </c>
      <c r="I691" s="99"/>
      <c r="J691" s="4"/>
      <c r="K691" s="93"/>
      <c r="L691" s="22"/>
      <c r="M691" s="22"/>
      <c r="N691" s="22"/>
      <c r="O691" s="22"/>
      <c r="P691" s="29" t="str">
        <f t="shared" si="65"/>
        <v/>
      </c>
      <c r="Q691" s="152" t="str">
        <f t="shared" si="70"/>
        <v/>
      </c>
      <c r="R691" s="24"/>
      <c r="S691" s="149" t="str">
        <f>IF(L691="","",L691-SUM($H$9:H691))</f>
        <v/>
      </c>
      <c r="T691" s="86" t="str">
        <f>IF(H691="","",S691/SUM($H$9:H691))</f>
        <v/>
      </c>
      <c r="U691" s="24"/>
      <c r="V691" s="30" t="str">
        <f t="shared" si="66"/>
        <v/>
      </c>
      <c r="W691" s="29" t="str">
        <f>IF(P691="","",((P691-K691)*'1. Data Input'!$C$13)/12)</f>
        <v/>
      </c>
    </row>
    <row r="692" spans="1:23" s="20" customFormat="1">
      <c r="A692" s="25" t="str">
        <f t="shared" si="67"/>
        <v/>
      </c>
      <c r="B692" s="25" t="str">
        <f t="shared" si="68"/>
        <v/>
      </c>
      <c r="C692" s="25" t="str">
        <f>IF(D692="","",'1. Data Input'!$C$5+('3. Monthly Balance Sheet'!B692-'1. Data Input'!$C$4))</f>
        <v/>
      </c>
      <c r="D692" s="97"/>
      <c r="E692" s="93"/>
      <c r="F692" s="22"/>
      <c r="G692" s="29" t="str">
        <f t="shared" si="69"/>
        <v/>
      </c>
      <c r="H692" s="94" t="str">
        <f>IF(B692="","",IFERROR(SUMPRODUCT((MONTH('4. Trading Tracker'!$F$8:$F$703)=A692)*(YEAR('4. Trading Tracker'!$F$8:$F$703)=B692)*('4. Trading Tracker'!$L$8:$L$703)),0))</f>
        <v/>
      </c>
      <c r="I692" s="99"/>
      <c r="J692" s="4"/>
      <c r="K692" s="93"/>
      <c r="L692" s="22"/>
      <c r="M692" s="22"/>
      <c r="N692" s="22"/>
      <c r="O692" s="22"/>
      <c r="P692" s="29" t="str">
        <f t="shared" si="65"/>
        <v/>
      </c>
      <c r="Q692" s="152" t="str">
        <f t="shared" si="70"/>
        <v/>
      </c>
      <c r="R692" s="24"/>
      <c r="S692" s="149" t="str">
        <f>IF(L692="","",L692-SUM($H$9:H692))</f>
        <v/>
      </c>
      <c r="T692" s="86" t="str">
        <f>IF(H692="","",S692/SUM($H$9:H692))</f>
        <v/>
      </c>
      <c r="U692" s="24"/>
      <c r="V692" s="30" t="str">
        <f t="shared" si="66"/>
        <v/>
      </c>
      <c r="W692" s="29" t="str">
        <f>IF(P692="","",((P692-K692)*'1. Data Input'!$C$13)/12)</f>
        <v/>
      </c>
    </row>
    <row r="693" spans="1:23" s="20" customFormat="1">
      <c r="A693" s="25" t="str">
        <f t="shared" si="67"/>
        <v/>
      </c>
      <c r="B693" s="25" t="str">
        <f t="shared" si="68"/>
        <v/>
      </c>
      <c r="C693" s="25" t="str">
        <f>IF(D693="","",'1. Data Input'!$C$5+('3. Monthly Balance Sheet'!B693-'1. Data Input'!$C$4))</f>
        <v/>
      </c>
      <c r="D693" s="97"/>
      <c r="E693" s="93"/>
      <c r="F693" s="22"/>
      <c r="G693" s="29" t="str">
        <f t="shared" si="69"/>
        <v/>
      </c>
      <c r="H693" s="94" t="str">
        <f>IF(B693="","",IFERROR(SUMPRODUCT((MONTH('4. Trading Tracker'!$F$8:$F$703)=A693)*(YEAR('4. Trading Tracker'!$F$8:$F$703)=B693)*('4. Trading Tracker'!$L$8:$L$703)),0))</f>
        <v/>
      </c>
      <c r="I693" s="99"/>
      <c r="J693" s="4"/>
      <c r="K693" s="93"/>
      <c r="L693" s="22"/>
      <c r="M693" s="22"/>
      <c r="N693" s="22"/>
      <c r="O693" s="22"/>
      <c r="P693" s="29" t="str">
        <f t="shared" si="65"/>
        <v/>
      </c>
      <c r="Q693" s="152" t="str">
        <f t="shared" si="70"/>
        <v/>
      </c>
      <c r="R693" s="24"/>
      <c r="S693" s="149" t="str">
        <f>IF(L693="","",L693-SUM($H$9:H693))</f>
        <v/>
      </c>
      <c r="T693" s="86" t="str">
        <f>IF(H693="","",S693/SUM($H$9:H693))</f>
        <v/>
      </c>
      <c r="U693" s="24"/>
      <c r="V693" s="30" t="str">
        <f t="shared" si="66"/>
        <v/>
      </c>
      <c r="W693" s="29" t="str">
        <f>IF(P693="","",((P693-K693)*'1. Data Input'!$C$13)/12)</f>
        <v/>
      </c>
    </row>
    <row r="694" spans="1:23" s="20" customFormat="1">
      <c r="A694" s="25" t="str">
        <f t="shared" si="67"/>
        <v/>
      </c>
      <c r="B694" s="25" t="str">
        <f t="shared" si="68"/>
        <v/>
      </c>
      <c r="C694" s="25" t="str">
        <f>IF(D694="","",'1. Data Input'!$C$5+('3. Monthly Balance Sheet'!B694-'1. Data Input'!$C$4))</f>
        <v/>
      </c>
      <c r="D694" s="97"/>
      <c r="E694" s="93"/>
      <c r="F694" s="22"/>
      <c r="G694" s="29" t="str">
        <f t="shared" si="69"/>
        <v/>
      </c>
      <c r="H694" s="94" t="str">
        <f>IF(B694="","",IFERROR(SUMPRODUCT((MONTH('4. Trading Tracker'!$F$8:$F$703)=A694)*(YEAR('4. Trading Tracker'!$F$8:$F$703)=B694)*('4. Trading Tracker'!$L$8:$L$703)),0))</f>
        <v/>
      </c>
      <c r="I694" s="99"/>
      <c r="J694" s="4"/>
      <c r="K694" s="93"/>
      <c r="L694" s="22"/>
      <c r="M694" s="22"/>
      <c r="N694" s="22"/>
      <c r="O694" s="22"/>
      <c r="P694" s="29" t="str">
        <f t="shared" si="65"/>
        <v/>
      </c>
      <c r="Q694" s="152" t="str">
        <f t="shared" si="70"/>
        <v/>
      </c>
      <c r="R694" s="24"/>
      <c r="S694" s="149" t="str">
        <f>IF(L694="","",L694-SUM($H$9:H694))</f>
        <v/>
      </c>
      <c r="T694" s="86" t="str">
        <f>IF(H694="","",S694/SUM($H$9:H694))</f>
        <v/>
      </c>
      <c r="U694" s="24"/>
      <c r="V694" s="30" t="str">
        <f t="shared" si="66"/>
        <v/>
      </c>
      <c r="W694" s="29" t="str">
        <f>IF(P694="","",((P694-K694)*'1. Data Input'!$C$13)/12)</f>
        <v/>
      </c>
    </row>
    <row r="695" spans="1:23" s="20" customFormat="1">
      <c r="A695" s="25" t="str">
        <f t="shared" si="67"/>
        <v/>
      </c>
      <c r="B695" s="25" t="str">
        <f t="shared" si="68"/>
        <v/>
      </c>
      <c r="C695" s="25" t="str">
        <f>IF(D695="","",'1. Data Input'!$C$5+('3. Monthly Balance Sheet'!B695-'1. Data Input'!$C$4))</f>
        <v/>
      </c>
      <c r="D695" s="97"/>
      <c r="E695" s="93"/>
      <c r="F695" s="22"/>
      <c r="G695" s="29" t="str">
        <f t="shared" si="69"/>
        <v/>
      </c>
      <c r="H695" s="94" t="str">
        <f>IF(B695="","",IFERROR(SUMPRODUCT((MONTH('4. Trading Tracker'!$F$8:$F$703)=A695)*(YEAR('4. Trading Tracker'!$F$8:$F$703)=B695)*('4. Trading Tracker'!$L$8:$L$703)),0))</f>
        <v/>
      </c>
      <c r="I695" s="99"/>
      <c r="J695" s="4"/>
      <c r="K695" s="93"/>
      <c r="L695" s="22"/>
      <c r="M695" s="22"/>
      <c r="N695" s="22"/>
      <c r="O695" s="22"/>
      <c r="P695" s="29" t="str">
        <f t="shared" si="65"/>
        <v/>
      </c>
      <c r="Q695" s="152" t="str">
        <f t="shared" si="70"/>
        <v/>
      </c>
      <c r="R695" s="24"/>
      <c r="S695" s="149" t="str">
        <f>IF(L695="","",L695-SUM($H$9:H695))</f>
        <v/>
      </c>
      <c r="T695" s="86" t="str">
        <f>IF(H695="","",S695/SUM($H$9:H695))</f>
        <v/>
      </c>
      <c r="U695" s="24"/>
      <c r="V695" s="30" t="str">
        <f t="shared" si="66"/>
        <v/>
      </c>
      <c r="W695" s="29" t="str">
        <f>IF(P695="","",((P695-K695)*'1. Data Input'!$C$13)/12)</f>
        <v/>
      </c>
    </row>
    <row r="696" spans="1:23" s="20" customFormat="1">
      <c r="A696" s="25" t="str">
        <f t="shared" si="67"/>
        <v/>
      </c>
      <c r="B696" s="25" t="str">
        <f t="shared" si="68"/>
        <v/>
      </c>
      <c r="C696" s="25" t="str">
        <f>IF(D696="","",'1. Data Input'!$C$5+('3. Monthly Balance Sheet'!B696-'1. Data Input'!$C$4))</f>
        <v/>
      </c>
      <c r="D696" s="97"/>
      <c r="E696" s="93"/>
      <c r="F696" s="22"/>
      <c r="G696" s="29" t="str">
        <f t="shared" si="69"/>
        <v/>
      </c>
      <c r="H696" s="94" t="str">
        <f>IF(B696="","",IFERROR(SUMPRODUCT((MONTH('4. Trading Tracker'!$F$8:$F$703)=A696)*(YEAR('4. Trading Tracker'!$F$8:$F$703)=B696)*('4. Trading Tracker'!$L$8:$L$703)),0))</f>
        <v/>
      </c>
      <c r="I696" s="99"/>
      <c r="J696" s="4"/>
      <c r="K696" s="93"/>
      <c r="L696" s="22"/>
      <c r="M696" s="22"/>
      <c r="N696" s="22"/>
      <c r="O696" s="22"/>
      <c r="P696" s="29" t="str">
        <f t="shared" si="65"/>
        <v/>
      </c>
      <c r="Q696" s="152" t="str">
        <f t="shared" si="70"/>
        <v/>
      </c>
      <c r="R696" s="24"/>
      <c r="S696" s="149" t="str">
        <f>IF(L696="","",L696-SUM($H$9:H696))</f>
        <v/>
      </c>
      <c r="T696" s="86" t="str">
        <f>IF(H696="","",S696/SUM($H$9:H696))</f>
        <v/>
      </c>
      <c r="U696" s="24"/>
      <c r="V696" s="30" t="str">
        <f t="shared" si="66"/>
        <v/>
      </c>
      <c r="W696" s="29" t="str">
        <f>IF(P696="","",((P696-K696)*'1. Data Input'!$C$13)/12)</f>
        <v/>
      </c>
    </row>
    <row r="697" spans="1:23" s="20" customFormat="1">
      <c r="A697" s="25" t="str">
        <f t="shared" si="67"/>
        <v/>
      </c>
      <c r="B697" s="25" t="str">
        <f t="shared" si="68"/>
        <v/>
      </c>
      <c r="C697" s="25" t="str">
        <f>IF(D697="","",'1. Data Input'!$C$5+('3. Monthly Balance Sheet'!B697-'1. Data Input'!$C$4))</f>
        <v/>
      </c>
      <c r="D697" s="97"/>
      <c r="E697" s="93"/>
      <c r="F697" s="22"/>
      <c r="G697" s="29" t="str">
        <f t="shared" si="69"/>
        <v/>
      </c>
      <c r="H697" s="94" t="str">
        <f>IF(B697="","",IFERROR(SUMPRODUCT((MONTH('4. Trading Tracker'!$F$8:$F$703)=A697)*(YEAR('4. Trading Tracker'!$F$8:$F$703)=B697)*('4. Trading Tracker'!$L$8:$L$703)),0))</f>
        <v/>
      </c>
      <c r="I697" s="99"/>
      <c r="J697" s="4"/>
      <c r="K697" s="93"/>
      <c r="L697" s="22"/>
      <c r="M697" s="22"/>
      <c r="N697" s="22"/>
      <c r="O697" s="22"/>
      <c r="P697" s="29" t="str">
        <f t="shared" si="65"/>
        <v/>
      </c>
      <c r="Q697" s="152" t="str">
        <f t="shared" si="70"/>
        <v/>
      </c>
      <c r="R697" s="24"/>
      <c r="S697" s="149" t="str">
        <f>IF(L697="","",L697-SUM($H$9:H697))</f>
        <v/>
      </c>
      <c r="T697" s="86" t="str">
        <f>IF(H697="","",S697/SUM($H$9:H697))</f>
        <v/>
      </c>
      <c r="U697" s="24"/>
      <c r="V697" s="30" t="str">
        <f t="shared" si="66"/>
        <v/>
      </c>
      <c r="W697" s="29" t="str">
        <f>IF(P697="","",((P697-K697)*'1. Data Input'!$C$13)/12)</f>
        <v/>
      </c>
    </row>
    <row r="698" spans="1:23" s="20" customFormat="1">
      <c r="A698" s="25" t="str">
        <f t="shared" si="67"/>
        <v/>
      </c>
      <c r="B698" s="25" t="str">
        <f t="shared" si="68"/>
        <v/>
      </c>
      <c r="C698" s="25" t="str">
        <f>IF(D698="","",'1. Data Input'!$C$5+('3. Monthly Balance Sheet'!B698-'1. Data Input'!$C$4))</f>
        <v/>
      </c>
      <c r="D698" s="97"/>
      <c r="E698" s="93"/>
      <c r="F698" s="22"/>
      <c r="G698" s="29" t="str">
        <f t="shared" si="69"/>
        <v/>
      </c>
      <c r="H698" s="94" t="str">
        <f>IF(B698="","",IFERROR(SUMPRODUCT((MONTH('4. Trading Tracker'!$F$8:$F$703)=A698)*(YEAR('4. Trading Tracker'!$F$8:$F$703)=B698)*('4. Trading Tracker'!$L$8:$L$703)),0))</f>
        <v/>
      </c>
      <c r="I698" s="99"/>
      <c r="J698" s="4"/>
      <c r="K698" s="93"/>
      <c r="L698" s="22"/>
      <c r="M698" s="22"/>
      <c r="N698" s="22"/>
      <c r="O698" s="22"/>
      <c r="P698" s="29" t="str">
        <f t="shared" si="65"/>
        <v/>
      </c>
      <c r="Q698" s="152" t="str">
        <f t="shared" si="70"/>
        <v/>
      </c>
      <c r="R698" s="24"/>
      <c r="S698" s="149" t="str">
        <f>IF(L698="","",L698-SUM($H$9:H698))</f>
        <v/>
      </c>
      <c r="T698" s="86" t="str">
        <f>IF(H698="","",S698/SUM($H$9:H698))</f>
        <v/>
      </c>
      <c r="U698" s="24"/>
      <c r="V698" s="30" t="str">
        <f t="shared" si="66"/>
        <v/>
      </c>
      <c r="W698" s="29" t="str">
        <f>IF(P698="","",((P698-K698)*'1. Data Input'!$C$13)/12)</f>
        <v/>
      </c>
    </row>
    <row r="699" spans="1:23" s="20" customFormat="1">
      <c r="A699" s="25" t="str">
        <f t="shared" si="67"/>
        <v/>
      </c>
      <c r="B699" s="25" t="str">
        <f t="shared" si="68"/>
        <v/>
      </c>
      <c r="C699" s="25" t="str">
        <f>IF(D699="","",'1. Data Input'!$C$5+('3. Monthly Balance Sheet'!B699-'1. Data Input'!$C$4))</f>
        <v/>
      </c>
      <c r="D699" s="97"/>
      <c r="E699" s="93"/>
      <c r="F699" s="22"/>
      <c r="G699" s="29" t="str">
        <f t="shared" si="69"/>
        <v/>
      </c>
      <c r="H699" s="94" t="str">
        <f>IF(B699="","",IFERROR(SUMPRODUCT((MONTH('4. Trading Tracker'!$F$8:$F$703)=A699)*(YEAR('4. Trading Tracker'!$F$8:$F$703)=B699)*('4. Trading Tracker'!$L$8:$L$703)),0))</f>
        <v/>
      </c>
      <c r="I699" s="99"/>
      <c r="J699" s="4"/>
      <c r="K699" s="93"/>
      <c r="L699" s="22"/>
      <c r="M699" s="22"/>
      <c r="N699" s="22"/>
      <c r="O699" s="22"/>
      <c r="P699" s="29" t="str">
        <f t="shared" si="65"/>
        <v/>
      </c>
      <c r="Q699" s="152" t="str">
        <f t="shared" si="70"/>
        <v/>
      </c>
      <c r="R699" s="24"/>
      <c r="S699" s="149" t="str">
        <f>IF(L699="","",L699-SUM($H$9:H699))</f>
        <v/>
      </c>
      <c r="T699" s="86" t="str">
        <f>IF(H699="","",S699/SUM($H$9:H699))</f>
        <v/>
      </c>
      <c r="U699" s="24"/>
      <c r="V699" s="30" t="str">
        <f t="shared" si="66"/>
        <v/>
      </c>
      <c r="W699" s="29" t="str">
        <f>IF(P699="","",((P699-K699)*'1. Data Input'!$C$13)/12)</f>
        <v/>
      </c>
    </row>
    <row r="700" spans="1:23" s="20" customFormat="1">
      <c r="A700" s="25" t="str">
        <f t="shared" si="67"/>
        <v/>
      </c>
      <c r="B700" s="25" t="str">
        <f t="shared" si="68"/>
        <v/>
      </c>
      <c r="C700" s="25" t="str">
        <f>IF(D700="","",'1. Data Input'!$C$5+('3. Monthly Balance Sheet'!B700-'1. Data Input'!$C$4))</f>
        <v/>
      </c>
      <c r="D700" s="97"/>
      <c r="E700" s="93"/>
      <c r="F700" s="22"/>
      <c r="G700" s="29" t="str">
        <f t="shared" si="69"/>
        <v/>
      </c>
      <c r="H700" s="94" t="str">
        <f>IF(B700="","",IFERROR(SUMPRODUCT((MONTH('4. Trading Tracker'!$F$8:$F$703)=A700)*(YEAR('4. Trading Tracker'!$F$8:$F$703)=B700)*('4. Trading Tracker'!$L$8:$L$703)),0))</f>
        <v/>
      </c>
      <c r="I700" s="99"/>
      <c r="J700" s="4"/>
      <c r="K700" s="93"/>
      <c r="L700" s="22"/>
      <c r="M700" s="22"/>
      <c r="N700" s="22"/>
      <c r="O700" s="22"/>
      <c r="P700" s="29" t="str">
        <f t="shared" si="65"/>
        <v/>
      </c>
      <c r="Q700" s="152" t="str">
        <f t="shared" si="70"/>
        <v/>
      </c>
      <c r="R700" s="24"/>
      <c r="S700" s="149" t="str">
        <f>IF(L700="","",L700-SUM($H$9:H700))</f>
        <v/>
      </c>
      <c r="T700" s="86" t="str">
        <f>IF(H700="","",S700/SUM($H$9:H700))</f>
        <v/>
      </c>
      <c r="U700" s="24"/>
      <c r="V700" s="30" t="str">
        <f t="shared" si="66"/>
        <v/>
      </c>
      <c r="W700" s="29" t="str">
        <f>IF(P700="","",((P700-K700)*'1. Data Input'!$C$13)/12)</f>
        <v/>
      </c>
    </row>
    <row r="701" spans="1:23" s="20" customFormat="1">
      <c r="A701" s="25" t="str">
        <f t="shared" si="67"/>
        <v/>
      </c>
      <c r="B701" s="25" t="str">
        <f t="shared" si="68"/>
        <v/>
      </c>
      <c r="C701" s="25" t="str">
        <f>IF(D701="","",'1. Data Input'!$C$5+('3. Monthly Balance Sheet'!B701-'1. Data Input'!$C$4))</f>
        <v/>
      </c>
      <c r="D701" s="97"/>
      <c r="E701" s="93"/>
      <c r="F701" s="22"/>
      <c r="G701" s="29" t="str">
        <f t="shared" si="69"/>
        <v/>
      </c>
      <c r="H701" s="94" t="str">
        <f>IF(B701="","",IFERROR(SUMPRODUCT((MONTH('4. Trading Tracker'!$F$8:$F$703)=A701)*(YEAR('4. Trading Tracker'!$F$8:$F$703)=B701)*('4. Trading Tracker'!$L$8:$L$703)),0))</f>
        <v/>
      </c>
      <c r="I701" s="99"/>
      <c r="J701" s="4"/>
      <c r="K701" s="93"/>
      <c r="L701" s="22"/>
      <c r="M701" s="22"/>
      <c r="N701" s="22"/>
      <c r="O701" s="22"/>
      <c r="P701" s="29" t="str">
        <f t="shared" si="65"/>
        <v/>
      </c>
      <c r="Q701" s="152" t="str">
        <f t="shared" si="70"/>
        <v/>
      </c>
      <c r="R701" s="24"/>
      <c r="S701" s="149" t="str">
        <f>IF(L701="","",L701-SUM($H$9:H701))</f>
        <v/>
      </c>
      <c r="T701" s="86" t="str">
        <f>IF(H701="","",S701/SUM($H$9:H701))</f>
        <v/>
      </c>
      <c r="U701" s="24"/>
      <c r="V701" s="30" t="str">
        <f t="shared" si="66"/>
        <v/>
      </c>
      <c r="W701" s="29" t="str">
        <f>IF(P701="","",((P701-K701)*'1. Data Input'!$C$13)/12)</f>
        <v/>
      </c>
    </row>
    <row r="702" spans="1:23" s="20" customFormat="1">
      <c r="A702" s="25" t="str">
        <f t="shared" si="67"/>
        <v/>
      </c>
      <c r="B702" s="25" t="str">
        <f t="shared" si="68"/>
        <v/>
      </c>
      <c r="C702" s="25" t="str">
        <f>IF(D702="","",'1. Data Input'!$C$5+('3. Monthly Balance Sheet'!B702-'1. Data Input'!$C$4))</f>
        <v/>
      </c>
      <c r="D702" s="97"/>
      <c r="E702" s="93"/>
      <c r="F702" s="22"/>
      <c r="G702" s="29" t="str">
        <f t="shared" si="69"/>
        <v/>
      </c>
      <c r="H702" s="94" t="str">
        <f>IF(B702="","",IFERROR(SUMPRODUCT((MONTH('4. Trading Tracker'!$F$8:$F$703)=A702)*(YEAR('4. Trading Tracker'!$F$8:$F$703)=B702)*('4. Trading Tracker'!$L$8:$L$703)),0))</f>
        <v/>
      </c>
      <c r="I702" s="99"/>
      <c r="J702" s="4"/>
      <c r="K702" s="93"/>
      <c r="L702" s="22"/>
      <c r="M702" s="22"/>
      <c r="N702" s="22"/>
      <c r="O702" s="22"/>
      <c r="P702" s="29" t="str">
        <f t="shared" si="65"/>
        <v/>
      </c>
      <c r="Q702" s="152" t="str">
        <f t="shared" si="70"/>
        <v/>
      </c>
      <c r="R702" s="24"/>
      <c r="S702" s="149" t="str">
        <f>IF(L702="","",L702-SUM($H$9:H702))</f>
        <v/>
      </c>
      <c r="T702" s="86" t="str">
        <f>IF(H702="","",S702/SUM($H$9:H702))</f>
        <v/>
      </c>
      <c r="U702" s="24"/>
      <c r="V702" s="30" t="str">
        <f t="shared" si="66"/>
        <v/>
      </c>
      <c r="W702" s="29" t="str">
        <f>IF(P702="","",((P702-K702)*'1. Data Input'!$C$13)/12)</f>
        <v/>
      </c>
    </row>
    <row r="703" spans="1:23" s="20" customFormat="1">
      <c r="A703" s="25" t="str">
        <f t="shared" si="67"/>
        <v/>
      </c>
      <c r="B703" s="25" t="str">
        <f t="shared" si="68"/>
        <v/>
      </c>
      <c r="C703" s="25" t="str">
        <f>IF(D703="","",'1. Data Input'!$C$5+('3. Monthly Balance Sheet'!B703-'1. Data Input'!$C$4))</f>
        <v/>
      </c>
      <c r="D703" s="97"/>
      <c r="E703" s="93"/>
      <c r="F703" s="22"/>
      <c r="G703" s="29" t="str">
        <f t="shared" si="69"/>
        <v/>
      </c>
      <c r="H703" s="94" t="str">
        <f>IF(B703="","",IFERROR(SUMPRODUCT((MONTH('4. Trading Tracker'!$F$8:$F$703)=A703)*(YEAR('4. Trading Tracker'!$F$8:$F$703)=B703)*('4. Trading Tracker'!$L$8:$L$703)),0))</f>
        <v/>
      </c>
      <c r="I703" s="99"/>
      <c r="J703" s="4"/>
      <c r="K703" s="93"/>
      <c r="L703" s="22"/>
      <c r="M703" s="22"/>
      <c r="N703" s="22"/>
      <c r="O703" s="22"/>
      <c r="P703" s="29" t="str">
        <f t="shared" si="65"/>
        <v/>
      </c>
      <c r="Q703" s="152" t="str">
        <f t="shared" si="70"/>
        <v/>
      </c>
      <c r="R703" s="24"/>
      <c r="S703" s="149" t="str">
        <f>IF(L703="","",L703-SUM($H$9:H703))</f>
        <v/>
      </c>
      <c r="T703" s="86" t="str">
        <f>IF(H703="","",S703/SUM($H$9:H703))</f>
        <v/>
      </c>
      <c r="U703" s="24"/>
      <c r="V703" s="30" t="str">
        <f t="shared" si="66"/>
        <v/>
      </c>
      <c r="W703" s="29" t="str">
        <f>IF(P703="","",((P703-K703)*'1. Data Input'!$C$13)/12)</f>
        <v/>
      </c>
    </row>
    <row r="704" spans="1:23" s="20" customFormat="1">
      <c r="A704" s="25" t="str">
        <f t="shared" si="67"/>
        <v/>
      </c>
      <c r="B704" s="25" t="str">
        <f t="shared" si="68"/>
        <v/>
      </c>
      <c r="C704" s="25" t="str">
        <f>IF(D704="","",'1. Data Input'!$C$5+('3. Monthly Balance Sheet'!B704-'1. Data Input'!$C$4))</f>
        <v/>
      </c>
      <c r="D704" s="97"/>
      <c r="E704" s="93"/>
      <c r="F704" s="22"/>
      <c r="G704" s="29" t="str">
        <f t="shared" si="69"/>
        <v/>
      </c>
      <c r="H704" s="94" t="str">
        <f>IF(B704="","",IFERROR(SUMPRODUCT((MONTH('4. Trading Tracker'!$F$8:$F$703)=A704)*(YEAR('4. Trading Tracker'!$F$8:$F$703)=B704)*('4. Trading Tracker'!$L$8:$L$703)),0))</f>
        <v/>
      </c>
      <c r="I704" s="99"/>
      <c r="J704" s="4"/>
      <c r="K704" s="93"/>
      <c r="L704" s="22"/>
      <c r="M704" s="22"/>
      <c r="N704" s="22"/>
      <c r="O704" s="22"/>
      <c r="P704" s="29" t="str">
        <f t="shared" si="65"/>
        <v/>
      </c>
      <c r="Q704" s="152" t="str">
        <f t="shared" si="70"/>
        <v/>
      </c>
      <c r="R704" s="24"/>
      <c r="S704" s="149" t="str">
        <f>IF(L704="","",L704-SUM($H$9:H704))</f>
        <v/>
      </c>
      <c r="T704" s="86" t="str">
        <f>IF(H704="","",S704/SUM($H$9:H704))</f>
        <v/>
      </c>
      <c r="U704" s="24"/>
      <c r="V704" s="30" t="str">
        <f t="shared" si="66"/>
        <v/>
      </c>
      <c r="W704" s="29" t="str">
        <f>IF(P704="","",((P704-K704)*'1. Data Input'!$C$13)/12)</f>
        <v/>
      </c>
    </row>
    <row r="705" spans="1:24" s="20" customFormat="1" ht="13.9" thickBot="1">
      <c r="A705" s="25" t="str">
        <f t="shared" si="67"/>
        <v/>
      </c>
      <c r="B705" s="25" t="str">
        <f t="shared" si="68"/>
        <v/>
      </c>
      <c r="C705" s="25" t="str">
        <f>IF(D705="","",'1. Data Input'!$C$5+('3. Monthly Balance Sheet'!B705-'1. Data Input'!$C$4))</f>
        <v/>
      </c>
      <c r="D705" s="97"/>
      <c r="E705" s="95"/>
      <c r="F705" s="96"/>
      <c r="G705" s="104" t="str">
        <f t="shared" si="69"/>
        <v/>
      </c>
      <c r="H705" s="94" t="str">
        <f>IF(B705="","",IFERROR(SUMPRODUCT((MONTH('4. Trading Tracker'!$F$8:$F$703)=A705)*(YEAR('4. Trading Tracker'!$F$8:$F$703)=B705)*('4. Trading Tracker'!$L$8:$L$703)),0))</f>
        <v/>
      </c>
      <c r="I705" s="99"/>
      <c r="J705" s="4"/>
      <c r="K705" s="95"/>
      <c r="L705" s="96"/>
      <c r="M705" s="96"/>
      <c r="N705" s="96"/>
      <c r="O705" s="96"/>
      <c r="P705" s="104" t="str">
        <f t="shared" si="65"/>
        <v/>
      </c>
      <c r="Q705" s="153" t="str">
        <f t="shared" si="70"/>
        <v/>
      </c>
      <c r="R705" s="24"/>
      <c r="S705" s="149" t="str">
        <f>IF(L705="","",L705-SUM($H$9:H705))</f>
        <v/>
      </c>
      <c r="T705" s="86" t="str">
        <f>IF(H705="","",S705/SUM($H$9:H705))</f>
        <v/>
      </c>
      <c r="U705" s="24"/>
      <c r="V705" s="30" t="str">
        <f t="shared" si="66"/>
        <v/>
      </c>
      <c r="W705" s="29" t="str">
        <f>IF(P705="","",((P705-K705)*'1. Data Input'!$C$13)/12)</f>
        <v/>
      </c>
      <c r="X705" s="24"/>
    </row>
    <row r="706" spans="1:24">
      <c r="B706" s="24"/>
      <c r="C706" s="24"/>
      <c r="D706" s="24"/>
      <c r="E706" s="100"/>
      <c r="F706" s="100"/>
      <c r="G706" s="100"/>
      <c r="H706" s="100"/>
      <c r="I706" s="5"/>
      <c r="J706" s="24"/>
      <c r="K706" s="91">
        <f>L706-1</f>
        <v>8</v>
      </c>
      <c r="L706" s="91">
        <f>M706-1</f>
        <v>9</v>
      </c>
      <c r="M706" s="91">
        <f>N706-1</f>
        <v>10</v>
      </c>
      <c r="N706" s="91">
        <f>O706-1</f>
        <v>11</v>
      </c>
      <c r="O706" s="91">
        <f>P706-1</f>
        <v>12</v>
      </c>
      <c r="P706" s="91">
        <v>13</v>
      </c>
      <c r="Q706" s="91">
        <v>14</v>
      </c>
      <c r="R706" s="5"/>
      <c r="S706" s="5">
        <v>16</v>
      </c>
      <c r="T706" s="5">
        <v>17</v>
      </c>
      <c r="U706" s="5"/>
      <c r="V706" s="5">
        <v>19</v>
      </c>
      <c r="W706" s="5">
        <v>20</v>
      </c>
      <c r="X706" s="24"/>
    </row>
    <row r="710" spans="1:24">
      <c r="B710" s="24" t="s">
        <v>132</v>
      </c>
      <c r="C710" s="24"/>
      <c r="D710" s="1" t="s">
        <v>133</v>
      </c>
      <c r="E710" s="24"/>
      <c r="F710" s="24"/>
      <c r="G710" s="24"/>
      <c r="H710" s="24"/>
      <c r="J710" s="24"/>
      <c r="K710" s="24"/>
      <c r="L710" s="24"/>
      <c r="M710" s="24"/>
      <c r="N710" s="24"/>
      <c r="U710" s="24"/>
      <c r="V710" s="24"/>
      <c r="W710" s="24"/>
      <c r="X710" s="1" t="s">
        <v>134</v>
      </c>
    </row>
    <row r="711" spans="1:24">
      <c r="B711" s="24">
        <f>COUNTIF(B9:B705,D711)</f>
        <v>5</v>
      </c>
      <c r="C711" s="24"/>
      <c r="D711" s="24">
        <f>'1. Data Input'!$C$4</f>
        <v>2021</v>
      </c>
      <c r="E711" s="32">
        <f>IF($B711=0,"",SUMIF($B$9:$B$705,$D711,E$9:E$705))</f>
        <v>45000</v>
      </c>
      <c r="F711" s="32">
        <f t="shared" ref="F711:H730" si="71">IF($B711=0,"",SUMIF($B$9:$B$705,$D711,F$9:F$705))</f>
        <v>16540</v>
      </c>
      <c r="G711" s="32">
        <f t="shared" si="71"/>
        <v>28460</v>
      </c>
      <c r="H711" s="32">
        <f t="shared" si="71"/>
        <v>15841.330000000002</v>
      </c>
      <c r="I711" s="32"/>
      <c r="J711" s="32"/>
      <c r="K711" s="32">
        <f t="shared" ref="K711:Q720" si="72">IF($B711=0,"",AVERAGEIF($B$9:$B$705,$D711,K$9:K$705))</f>
        <v>11000</v>
      </c>
      <c r="L711" s="32">
        <f t="shared" si="72"/>
        <v>10680</v>
      </c>
      <c r="M711" s="32">
        <f t="shared" si="72"/>
        <v>20800</v>
      </c>
      <c r="N711" s="32">
        <f t="shared" si="72"/>
        <v>13500</v>
      </c>
      <c r="O711" s="32">
        <f t="shared" si="72"/>
        <v>0</v>
      </c>
      <c r="P711" s="32">
        <f t="shared" si="72"/>
        <v>55980</v>
      </c>
      <c r="Q711" s="7">
        <f t="shared" si="72"/>
        <v>9.7969817437084439E-2</v>
      </c>
      <c r="R711" s="36"/>
      <c r="S711" s="32"/>
      <c r="T711" s="32"/>
      <c r="U711" s="36"/>
      <c r="V711" s="7">
        <f t="shared" ref="V711:W730" si="73">IF($B711=0,"",AVERAGEIF($B$9:$B$705,$D711,V$9:V$705))</f>
        <v>0.63244444444444436</v>
      </c>
      <c r="W711" s="32">
        <f t="shared" si="73"/>
        <v>149.93333333333334</v>
      </c>
      <c r="X711" s="32">
        <f>VLOOKUP(D711,'2. Investing Projections'!C6:G105,3,FALSE)</f>
        <v>48381.714522102207</v>
      </c>
    </row>
    <row r="712" spans="1:24">
      <c r="B712" s="24">
        <f t="shared" ref="B712:B730" si="74">COUNTIF(B10:B706,D712)</f>
        <v>0</v>
      </c>
      <c r="C712" s="24"/>
      <c r="D712" s="24">
        <f t="shared" ref="D712:D775" si="75">D711+1</f>
        <v>2022</v>
      </c>
      <c r="E712" s="32" t="str">
        <f t="shared" ref="E712:H743" si="76">IF($B712=0,"",SUMIF($B$9:$B$705,$D712,E$9:E$705))</f>
        <v/>
      </c>
      <c r="F712" s="32" t="str">
        <f t="shared" si="71"/>
        <v/>
      </c>
      <c r="G712" s="32" t="str">
        <f t="shared" si="71"/>
        <v/>
      </c>
      <c r="H712" s="32" t="str">
        <f t="shared" si="71"/>
        <v/>
      </c>
      <c r="I712" s="32"/>
      <c r="J712" s="32"/>
      <c r="K712" s="32" t="str">
        <f t="shared" si="72"/>
        <v/>
      </c>
      <c r="L712" s="32" t="str">
        <f t="shared" si="72"/>
        <v/>
      </c>
      <c r="M712" s="32" t="str">
        <f t="shared" si="72"/>
        <v/>
      </c>
      <c r="N712" s="32" t="str">
        <f t="shared" si="72"/>
        <v/>
      </c>
      <c r="O712" s="32" t="str">
        <f t="shared" si="72"/>
        <v/>
      </c>
      <c r="P712" s="32" t="str">
        <f t="shared" si="72"/>
        <v/>
      </c>
      <c r="Q712" s="7" t="str">
        <f t="shared" si="72"/>
        <v/>
      </c>
      <c r="R712" s="36"/>
      <c r="S712" s="32"/>
      <c r="T712" s="32"/>
      <c r="U712" s="36"/>
      <c r="V712" s="7" t="str">
        <f t="shared" si="73"/>
        <v/>
      </c>
      <c r="W712" s="32" t="str">
        <f t="shared" si="73"/>
        <v/>
      </c>
      <c r="X712" s="32">
        <f>VLOOKUP(D712,'2. Investing Projections'!C7:G106,3,FALSE)</f>
        <v>97624.151706451594</v>
      </c>
    </row>
    <row r="713" spans="1:24">
      <c r="B713" s="24">
        <f t="shared" si="74"/>
        <v>0</v>
      </c>
      <c r="C713" s="24"/>
      <c r="D713" s="24">
        <f t="shared" si="75"/>
        <v>2023</v>
      </c>
      <c r="E713" s="32" t="str">
        <f t="shared" si="76"/>
        <v/>
      </c>
      <c r="F713" s="32" t="str">
        <f t="shared" si="71"/>
        <v/>
      </c>
      <c r="G713" s="32" t="str">
        <f t="shared" si="71"/>
        <v/>
      </c>
      <c r="H713" s="32" t="str">
        <f t="shared" si="71"/>
        <v/>
      </c>
      <c r="I713" s="32"/>
      <c r="J713" s="32"/>
      <c r="K713" s="32" t="str">
        <f t="shared" si="72"/>
        <v/>
      </c>
      <c r="L713" s="32" t="str">
        <f t="shared" si="72"/>
        <v/>
      </c>
      <c r="M713" s="32" t="str">
        <f t="shared" si="72"/>
        <v/>
      </c>
      <c r="N713" s="32" t="str">
        <f t="shared" si="72"/>
        <v/>
      </c>
      <c r="O713" s="32" t="str">
        <f t="shared" si="72"/>
        <v/>
      </c>
      <c r="P713" s="32" t="str">
        <f t="shared" si="72"/>
        <v/>
      </c>
      <c r="Q713" s="7" t="str">
        <f t="shared" si="72"/>
        <v/>
      </c>
      <c r="R713" s="36"/>
      <c r="S713" s="32"/>
      <c r="T713" s="32"/>
      <c r="U713" s="36"/>
      <c r="V713" s="7" t="str">
        <f t="shared" si="73"/>
        <v/>
      </c>
      <c r="W713" s="32" t="str">
        <f t="shared" si="73"/>
        <v/>
      </c>
      <c r="X713" s="32">
        <f>VLOOKUP(D713,'2. Investing Projections'!C8:G107,3,FALSE)</f>
        <v>149903.75466720635</v>
      </c>
    </row>
    <row r="714" spans="1:24">
      <c r="B714" s="24">
        <f t="shared" si="74"/>
        <v>0</v>
      </c>
      <c r="C714" s="24"/>
      <c r="D714" s="24">
        <f t="shared" si="75"/>
        <v>2024</v>
      </c>
      <c r="E714" s="32" t="str">
        <f t="shared" si="76"/>
        <v/>
      </c>
      <c r="F714" s="32" t="str">
        <f t="shared" si="71"/>
        <v/>
      </c>
      <c r="G714" s="32" t="str">
        <f t="shared" si="71"/>
        <v/>
      </c>
      <c r="H714" s="32" t="str">
        <f t="shared" si="71"/>
        <v/>
      </c>
      <c r="I714" s="32"/>
      <c r="J714" s="32"/>
      <c r="K714" s="32" t="str">
        <f t="shared" si="72"/>
        <v/>
      </c>
      <c r="L714" s="32" t="str">
        <f t="shared" si="72"/>
        <v/>
      </c>
      <c r="M714" s="32" t="str">
        <f t="shared" si="72"/>
        <v/>
      </c>
      <c r="N714" s="32" t="str">
        <f t="shared" si="72"/>
        <v/>
      </c>
      <c r="O714" s="32" t="str">
        <f t="shared" si="72"/>
        <v/>
      </c>
      <c r="P714" s="32" t="str">
        <f t="shared" si="72"/>
        <v/>
      </c>
      <c r="Q714" s="7" t="str">
        <f t="shared" si="72"/>
        <v/>
      </c>
      <c r="R714" s="36"/>
      <c r="S714" s="32"/>
      <c r="T714" s="32"/>
      <c r="U714" s="36"/>
      <c r="V714" s="7" t="str">
        <f t="shared" si="73"/>
        <v/>
      </c>
      <c r="W714" s="32" t="str">
        <f t="shared" si="73"/>
        <v/>
      </c>
      <c r="X714" s="32">
        <f>VLOOKUP(D714,'2. Investing Projections'!C9:G108,3,FALSE)</f>
        <v>205407.84914372535</v>
      </c>
    </row>
    <row r="715" spans="1:24">
      <c r="B715" s="24">
        <f t="shared" si="74"/>
        <v>0</v>
      </c>
      <c r="C715" s="24"/>
      <c r="D715" s="24">
        <f t="shared" si="75"/>
        <v>2025</v>
      </c>
      <c r="E715" s="32" t="str">
        <f t="shared" si="76"/>
        <v/>
      </c>
      <c r="F715" s="32" t="str">
        <f t="shared" si="71"/>
        <v/>
      </c>
      <c r="G715" s="32" t="str">
        <f t="shared" si="71"/>
        <v/>
      </c>
      <c r="H715" s="32" t="str">
        <f t="shared" si="71"/>
        <v/>
      </c>
      <c r="I715" s="32"/>
      <c r="J715" s="32"/>
      <c r="K715" s="32" t="str">
        <f t="shared" si="72"/>
        <v/>
      </c>
      <c r="L715" s="32" t="str">
        <f t="shared" si="72"/>
        <v/>
      </c>
      <c r="M715" s="32" t="str">
        <f t="shared" si="72"/>
        <v/>
      </c>
      <c r="N715" s="32" t="str">
        <f t="shared" si="72"/>
        <v/>
      </c>
      <c r="O715" s="32" t="str">
        <f t="shared" si="72"/>
        <v/>
      </c>
      <c r="P715" s="32" t="str">
        <f t="shared" si="72"/>
        <v/>
      </c>
      <c r="Q715" s="7" t="str">
        <f t="shared" si="72"/>
        <v/>
      </c>
      <c r="R715" s="36"/>
      <c r="S715" s="32"/>
      <c r="T715" s="32"/>
      <c r="U715" s="36"/>
      <c r="V715" s="7" t="str">
        <f t="shared" si="73"/>
        <v/>
      </c>
      <c r="W715" s="32" t="str">
        <f t="shared" si="73"/>
        <v/>
      </c>
      <c r="X715" s="32">
        <f>VLOOKUP(D715,'2. Investing Projections'!C10:G109,3,FALSE)</f>
        <v>264335.31471707637</v>
      </c>
    </row>
    <row r="716" spans="1:24">
      <c r="B716" s="24">
        <f t="shared" si="74"/>
        <v>0</v>
      </c>
      <c r="C716" s="24"/>
      <c r="D716" s="24">
        <f t="shared" si="75"/>
        <v>2026</v>
      </c>
      <c r="E716" s="32" t="str">
        <f t="shared" si="76"/>
        <v/>
      </c>
      <c r="F716" s="32" t="str">
        <f t="shared" si="71"/>
        <v/>
      </c>
      <c r="G716" s="32" t="str">
        <f t="shared" si="71"/>
        <v/>
      </c>
      <c r="H716" s="32" t="str">
        <f t="shared" si="71"/>
        <v/>
      </c>
      <c r="I716" s="32"/>
      <c r="J716" s="32"/>
      <c r="K716" s="32" t="str">
        <f t="shared" si="72"/>
        <v/>
      </c>
      <c r="L716" s="32" t="str">
        <f t="shared" si="72"/>
        <v/>
      </c>
      <c r="M716" s="32" t="str">
        <f t="shared" si="72"/>
        <v/>
      </c>
      <c r="N716" s="32" t="str">
        <f t="shared" si="72"/>
        <v/>
      </c>
      <c r="O716" s="32" t="str">
        <f t="shared" si="72"/>
        <v/>
      </c>
      <c r="P716" s="32" t="str">
        <f t="shared" si="72"/>
        <v/>
      </c>
      <c r="Q716" s="7" t="str">
        <f t="shared" si="72"/>
        <v/>
      </c>
      <c r="R716" s="36"/>
      <c r="S716" s="32"/>
      <c r="T716" s="32"/>
      <c r="U716" s="36"/>
      <c r="V716" s="7" t="str">
        <f t="shared" si="73"/>
        <v/>
      </c>
      <c r="W716" s="32" t="str">
        <f t="shared" si="73"/>
        <v/>
      </c>
      <c r="X716" s="32">
        <f>VLOOKUP(D716,'2. Investing Projections'!C11:G110,3,FALSE)</f>
        <v>326897.29742571228</v>
      </c>
    </row>
    <row r="717" spans="1:24">
      <c r="B717" s="24">
        <f t="shared" si="74"/>
        <v>0</v>
      </c>
      <c r="C717" s="24"/>
      <c r="D717" s="24">
        <f t="shared" si="75"/>
        <v>2027</v>
      </c>
      <c r="E717" s="32" t="str">
        <f t="shared" si="76"/>
        <v/>
      </c>
      <c r="F717" s="32" t="str">
        <f t="shared" si="71"/>
        <v/>
      </c>
      <c r="G717" s="32" t="str">
        <f t="shared" si="71"/>
        <v/>
      </c>
      <c r="H717" s="32" t="str">
        <f t="shared" si="71"/>
        <v/>
      </c>
      <c r="I717" s="32"/>
      <c r="J717" s="32"/>
      <c r="K717" s="32" t="str">
        <f t="shared" si="72"/>
        <v/>
      </c>
      <c r="L717" s="32" t="str">
        <f t="shared" si="72"/>
        <v/>
      </c>
      <c r="M717" s="32" t="str">
        <f t="shared" si="72"/>
        <v/>
      </c>
      <c r="N717" s="32" t="str">
        <f t="shared" si="72"/>
        <v/>
      </c>
      <c r="O717" s="32" t="str">
        <f t="shared" si="72"/>
        <v/>
      </c>
      <c r="P717" s="32" t="str">
        <f t="shared" si="72"/>
        <v/>
      </c>
      <c r="Q717" s="7" t="str">
        <f t="shared" si="72"/>
        <v/>
      </c>
      <c r="R717" s="36"/>
      <c r="S717" s="32"/>
      <c r="T717" s="32"/>
      <c r="U717" s="36"/>
      <c r="V717" s="7" t="str">
        <f t="shared" si="73"/>
        <v/>
      </c>
      <c r="W717" s="32" t="str">
        <f t="shared" si="73"/>
        <v/>
      </c>
      <c r="X717" s="32">
        <f>VLOOKUP(D717,'2. Investing Projections'!C12:G111,3,FALSE)</f>
        <v>393317.96633372147</v>
      </c>
    </row>
    <row r="718" spans="1:24">
      <c r="B718" s="24">
        <f t="shared" si="74"/>
        <v>0</v>
      </c>
      <c r="C718" s="24"/>
      <c r="D718" s="24">
        <f t="shared" si="75"/>
        <v>2028</v>
      </c>
      <c r="E718" s="32" t="str">
        <f t="shared" si="76"/>
        <v/>
      </c>
      <c r="F718" s="32" t="str">
        <f t="shared" si="71"/>
        <v/>
      </c>
      <c r="G718" s="32" t="str">
        <f t="shared" si="71"/>
        <v/>
      </c>
      <c r="H718" s="32" t="str">
        <f t="shared" si="71"/>
        <v/>
      </c>
      <c r="I718" s="32"/>
      <c r="J718" s="32"/>
      <c r="K718" s="32" t="str">
        <f t="shared" si="72"/>
        <v/>
      </c>
      <c r="L718" s="32" t="str">
        <f t="shared" si="72"/>
        <v/>
      </c>
      <c r="M718" s="32" t="str">
        <f t="shared" si="72"/>
        <v/>
      </c>
      <c r="N718" s="32" t="str">
        <f t="shared" si="72"/>
        <v/>
      </c>
      <c r="O718" s="32" t="str">
        <f t="shared" si="72"/>
        <v/>
      </c>
      <c r="P718" s="32" t="str">
        <f t="shared" si="72"/>
        <v/>
      </c>
      <c r="Q718" s="7" t="str">
        <f t="shared" si="72"/>
        <v/>
      </c>
      <c r="R718" s="36"/>
      <c r="S718" s="32"/>
      <c r="T718" s="32"/>
      <c r="U718" s="36"/>
      <c r="V718" s="7" t="str">
        <f t="shared" si="73"/>
        <v/>
      </c>
      <c r="W718" s="32" t="str">
        <f t="shared" si="73"/>
        <v/>
      </c>
      <c r="X718" s="32">
        <f>VLOOKUP(D718,'2. Investing Projections'!C13:G112,3,FALSE)</f>
        <v>463835.31676255265</v>
      </c>
    </row>
    <row r="719" spans="1:24">
      <c r="B719" s="24">
        <f t="shared" si="74"/>
        <v>0</v>
      </c>
      <c r="C719" s="24"/>
      <c r="D719" s="24">
        <f t="shared" si="75"/>
        <v>2029</v>
      </c>
      <c r="E719" s="32" t="str">
        <f t="shared" si="76"/>
        <v/>
      </c>
      <c r="F719" s="32" t="str">
        <f t="shared" si="71"/>
        <v/>
      </c>
      <c r="G719" s="32" t="str">
        <f t="shared" si="71"/>
        <v/>
      </c>
      <c r="H719" s="32" t="str">
        <f t="shared" si="71"/>
        <v/>
      </c>
      <c r="I719" s="32"/>
      <c r="J719" s="32"/>
      <c r="K719" s="32" t="str">
        <f t="shared" si="72"/>
        <v/>
      </c>
      <c r="L719" s="32" t="str">
        <f t="shared" si="72"/>
        <v/>
      </c>
      <c r="M719" s="32" t="str">
        <f t="shared" si="72"/>
        <v/>
      </c>
      <c r="N719" s="32" t="str">
        <f t="shared" si="72"/>
        <v/>
      </c>
      <c r="O719" s="32" t="str">
        <f t="shared" si="72"/>
        <v/>
      </c>
      <c r="P719" s="32" t="str">
        <f t="shared" si="72"/>
        <v/>
      </c>
      <c r="Q719" s="7" t="str">
        <f t="shared" si="72"/>
        <v/>
      </c>
      <c r="R719" s="36"/>
      <c r="S719" s="32"/>
      <c r="T719" s="32"/>
      <c r="U719" s="36"/>
      <c r="V719" s="7" t="str">
        <f t="shared" si="73"/>
        <v/>
      </c>
      <c r="W719" s="32" t="str">
        <f t="shared" si="73"/>
        <v/>
      </c>
      <c r="X719" s="32">
        <f>VLOOKUP(D719,'2. Investing Projections'!C14:G113,3,FALSE)</f>
        <v>538702.02306431625</v>
      </c>
    </row>
    <row r="720" spans="1:24">
      <c r="B720" s="24">
        <f t="shared" si="74"/>
        <v>0</v>
      </c>
      <c r="C720" s="24"/>
      <c r="D720" s="24">
        <f t="shared" si="75"/>
        <v>2030</v>
      </c>
      <c r="E720" s="32" t="str">
        <f t="shared" si="76"/>
        <v/>
      </c>
      <c r="F720" s="32" t="str">
        <f t="shared" si="71"/>
        <v/>
      </c>
      <c r="G720" s="32" t="str">
        <f t="shared" si="71"/>
        <v/>
      </c>
      <c r="H720" s="32" t="str">
        <f t="shared" si="71"/>
        <v/>
      </c>
      <c r="I720" s="32"/>
      <c r="J720" s="32"/>
      <c r="K720" s="32" t="str">
        <f t="shared" si="72"/>
        <v/>
      </c>
      <c r="L720" s="32" t="str">
        <f t="shared" si="72"/>
        <v/>
      </c>
      <c r="M720" s="32" t="str">
        <f t="shared" si="72"/>
        <v/>
      </c>
      <c r="N720" s="32" t="str">
        <f t="shared" ref="K720:Q756" si="77">IF($B720=0,"",AVERAGEIF($B$9:$B$705,$D720,N$9:N$705))</f>
        <v/>
      </c>
      <c r="O720" s="32" t="str">
        <f t="shared" si="77"/>
        <v/>
      </c>
      <c r="P720" s="32" t="str">
        <f t="shared" si="77"/>
        <v/>
      </c>
      <c r="Q720" s="7" t="str">
        <f t="shared" si="77"/>
        <v/>
      </c>
      <c r="R720" s="36"/>
      <c r="S720" s="32"/>
      <c r="T720" s="32"/>
      <c r="U720" s="36"/>
      <c r="V720" s="7" t="str">
        <f t="shared" si="73"/>
        <v/>
      </c>
      <c r="W720" s="32" t="str">
        <f t="shared" si="73"/>
        <v/>
      </c>
      <c r="X720" s="32">
        <f>VLOOKUP(D720,'2. Investing Projections'!C15:G114,3,FALSE)</f>
        <v>618186.34399227472</v>
      </c>
    </row>
    <row r="721" spans="2:24">
      <c r="B721" s="24">
        <f t="shared" si="74"/>
        <v>0</v>
      </c>
      <c r="C721" s="24"/>
      <c r="D721" s="24">
        <f t="shared" si="75"/>
        <v>2031</v>
      </c>
      <c r="E721" s="32" t="str">
        <f t="shared" si="76"/>
        <v/>
      </c>
      <c r="F721" s="32" t="str">
        <f t="shared" si="71"/>
        <v/>
      </c>
      <c r="G721" s="32" t="str">
        <f t="shared" si="71"/>
        <v/>
      </c>
      <c r="H721" s="32" t="str">
        <f t="shared" si="71"/>
        <v/>
      </c>
      <c r="I721" s="32"/>
      <c r="J721" s="32"/>
      <c r="K721" s="32" t="str">
        <f t="shared" si="77"/>
        <v/>
      </c>
      <c r="L721" s="32" t="str">
        <f t="shared" si="77"/>
        <v/>
      </c>
      <c r="M721" s="32" t="str">
        <f t="shared" si="77"/>
        <v/>
      </c>
      <c r="N721" s="32" t="str">
        <f t="shared" si="77"/>
        <v/>
      </c>
      <c r="O721" s="32" t="str">
        <f t="shared" si="77"/>
        <v/>
      </c>
      <c r="P721" s="32" t="str">
        <f t="shared" si="77"/>
        <v/>
      </c>
      <c r="Q721" s="7" t="str">
        <f t="shared" si="77"/>
        <v/>
      </c>
      <c r="R721" s="36"/>
      <c r="S721" s="32"/>
      <c r="T721" s="32"/>
      <c r="U721" s="36"/>
      <c r="V721" s="7" t="str">
        <f t="shared" si="73"/>
        <v/>
      </c>
      <c r="W721" s="32" t="str">
        <f t="shared" si="73"/>
        <v/>
      </c>
      <c r="X721" s="32">
        <f>VLOOKUP(D721,'2. Investing Projections'!C16:G115,3,FALSE)</f>
        <v>702573.08391260507</v>
      </c>
    </row>
    <row r="722" spans="2:24">
      <c r="B722" s="24">
        <f t="shared" si="74"/>
        <v>0</v>
      </c>
      <c r="C722" s="24"/>
      <c r="D722" s="24">
        <f t="shared" si="75"/>
        <v>2032</v>
      </c>
      <c r="E722" s="32" t="str">
        <f t="shared" si="76"/>
        <v/>
      </c>
      <c r="F722" s="32" t="str">
        <f t="shared" si="71"/>
        <v/>
      </c>
      <c r="G722" s="32" t="str">
        <f t="shared" si="71"/>
        <v/>
      </c>
      <c r="H722" s="32" t="str">
        <f t="shared" si="71"/>
        <v/>
      </c>
      <c r="I722" s="32"/>
      <c r="J722" s="32"/>
      <c r="K722" s="32" t="str">
        <f t="shared" si="77"/>
        <v/>
      </c>
      <c r="L722" s="32" t="str">
        <f t="shared" si="77"/>
        <v/>
      </c>
      <c r="M722" s="32" t="str">
        <f t="shared" si="77"/>
        <v/>
      </c>
      <c r="N722" s="32" t="str">
        <f t="shared" si="77"/>
        <v/>
      </c>
      <c r="O722" s="32" t="str">
        <f t="shared" si="77"/>
        <v/>
      </c>
      <c r="P722" s="32" t="str">
        <f t="shared" si="77"/>
        <v/>
      </c>
      <c r="Q722" s="7" t="str">
        <f t="shared" si="77"/>
        <v/>
      </c>
      <c r="R722" s="36"/>
      <c r="S722" s="32"/>
      <c r="T722" s="32"/>
      <c r="U722" s="36"/>
      <c r="V722" s="7" t="str">
        <f t="shared" si="73"/>
        <v/>
      </c>
      <c r="W722" s="32" t="str">
        <f t="shared" si="73"/>
        <v/>
      </c>
      <c r="X722" s="32">
        <f>VLOOKUP(D722,'2. Investing Projections'!C17:G116,3,FALSE)</f>
        <v>792164.61330159975</v>
      </c>
    </row>
    <row r="723" spans="2:24">
      <c r="B723" s="24">
        <f t="shared" si="74"/>
        <v>0</v>
      </c>
      <c r="C723" s="24"/>
      <c r="D723" s="24">
        <f t="shared" si="75"/>
        <v>2033</v>
      </c>
      <c r="E723" s="32" t="str">
        <f t="shared" si="76"/>
        <v/>
      </c>
      <c r="F723" s="32" t="str">
        <f t="shared" si="71"/>
        <v/>
      </c>
      <c r="G723" s="32" t="str">
        <f t="shared" si="71"/>
        <v/>
      </c>
      <c r="H723" s="32" t="str">
        <f t="shared" si="71"/>
        <v/>
      </c>
      <c r="I723" s="32"/>
      <c r="J723" s="32"/>
      <c r="K723" s="32" t="str">
        <f t="shared" si="77"/>
        <v/>
      </c>
      <c r="L723" s="32" t="str">
        <f t="shared" si="77"/>
        <v/>
      </c>
      <c r="M723" s="32" t="str">
        <f t="shared" si="77"/>
        <v/>
      </c>
      <c r="N723" s="32" t="str">
        <f t="shared" si="77"/>
        <v/>
      </c>
      <c r="O723" s="32" t="str">
        <f t="shared" si="77"/>
        <v/>
      </c>
      <c r="P723" s="32" t="str">
        <f t="shared" si="77"/>
        <v/>
      </c>
      <c r="Q723" s="7" t="str">
        <f t="shared" si="77"/>
        <v/>
      </c>
      <c r="R723" s="36"/>
      <c r="S723" s="32"/>
      <c r="T723" s="32"/>
      <c r="U723" s="36"/>
      <c r="V723" s="7" t="str">
        <f t="shared" si="73"/>
        <v/>
      </c>
      <c r="W723" s="32" t="str">
        <f t="shared" si="73"/>
        <v/>
      </c>
      <c r="X723" s="32">
        <f>VLOOKUP(D723,'2. Investing Projections'!C18:G117,3,FALSE)</f>
        <v>887281.95218490169</v>
      </c>
    </row>
    <row r="724" spans="2:24">
      <c r="B724" s="24">
        <f t="shared" si="74"/>
        <v>0</v>
      </c>
      <c r="C724" s="24"/>
      <c r="D724" s="24">
        <f t="shared" si="75"/>
        <v>2034</v>
      </c>
      <c r="E724" s="32" t="str">
        <f t="shared" si="76"/>
        <v/>
      </c>
      <c r="F724" s="32" t="str">
        <f t="shared" si="71"/>
        <v/>
      </c>
      <c r="G724" s="32" t="str">
        <f t="shared" si="71"/>
        <v/>
      </c>
      <c r="H724" s="32" t="str">
        <f t="shared" si="71"/>
        <v/>
      </c>
      <c r="I724" s="32"/>
      <c r="J724" s="32"/>
      <c r="K724" s="32" t="str">
        <f t="shared" si="77"/>
        <v/>
      </c>
      <c r="L724" s="32" t="str">
        <f t="shared" si="77"/>
        <v/>
      </c>
      <c r="M724" s="32" t="str">
        <f t="shared" si="77"/>
        <v/>
      </c>
      <c r="N724" s="32" t="str">
        <f t="shared" si="77"/>
        <v/>
      </c>
      <c r="O724" s="32" t="str">
        <f t="shared" si="77"/>
        <v/>
      </c>
      <c r="P724" s="32" t="str">
        <f t="shared" si="77"/>
        <v/>
      </c>
      <c r="Q724" s="7" t="str">
        <f t="shared" si="77"/>
        <v/>
      </c>
      <c r="R724" s="36"/>
      <c r="S724" s="32"/>
      <c r="T724" s="32"/>
      <c r="U724" s="36"/>
      <c r="V724" s="7" t="str">
        <f t="shared" si="73"/>
        <v/>
      </c>
      <c r="W724" s="32" t="str">
        <f t="shared" si="73"/>
        <v/>
      </c>
      <c r="X724" s="32">
        <f>VLOOKUP(D724,'2. Investing Projections'!C19:G118,3,FALSE)</f>
        <v>988265.9204008996</v>
      </c>
    </row>
    <row r="725" spans="2:24">
      <c r="B725" s="24">
        <f t="shared" si="74"/>
        <v>0</v>
      </c>
      <c r="C725" s="24"/>
      <c r="D725" s="24">
        <f t="shared" si="75"/>
        <v>2035</v>
      </c>
      <c r="E725" s="32" t="str">
        <f t="shared" si="76"/>
        <v/>
      </c>
      <c r="F725" s="32" t="str">
        <f t="shared" si="71"/>
        <v/>
      </c>
      <c r="G725" s="32" t="str">
        <f t="shared" si="71"/>
        <v/>
      </c>
      <c r="H725" s="32" t="str">
        <f t="shared" si="71"/>
        <v/>
      </c>
      <c r="I725" s="32"/>
      <c r="J725" s="32"/>
      <c r="K725" s="32" t="str">
        <f t="shared" si="77"/>
        <v/>
      </c>
      <c r="L725" s="32" t="str">
        <f t="shared" si="77"/>
        <v/>
      </c>
      <c r="M725" s="32" t="str">
        <f t="shared" si="77"/>
        <v/>
      </c>
      <c r="N725" s="32" t="str">
        <f t="shared" si="77"/>
        <v/>
      </c>
      <c r="O725" s="32" t="str">
        <f t="shared" si="77"/>
        <v/>
      </c>
      <c r="P725" s="32" t="str">
        <f t="shared" si="77"/>
        <v/>
      </c>
      <c r="Q725" s="7" t="str">
        <f t="shared" si="77"/>
        <v/>
      </c>
      <c r="R725" s="36"/>
      <c r="S725" s="32"/>
      <c r="T725" s="32"/>
      <c r="U725" s="36"/>
      <c r="V725" s="7" t="str">
        <f t="shared" si="73"/>
        <v/>
      </c>
      <c r="W725" s="32" t="str">
        <f t="shared" si="73"/>
        <v/>
      </c>
      <c r="X725" s="32">
        <f>VLOOKUP(D725,'2. Investing Projections'!C20:G119,3,FALSE)</f>
        <v>1095478.3588098537</v>
      </c>
    </row>
    <row r="726" spans="2:24">
      <c r="B726" s="24">
        <f t="shared" si="74"/>
        <v>0</v>
      </c>
      <c r="C726" s="24"/>
      <c r="D726" s="24">
        <f t="shared" si="75"/>
        <v>2036</v>
      </c>
      <c r="E726" s="32" t="str">
        <f t="shared" si="76"/>
        <v/>
      </c>
      <c r="F726" s="32" t="str">
        <f t="shared" si="71"/>
        <v/>
      </c>
      <c r="G726" s="32" t="str">
        <f t="shared" si="71"/>
        <v/>
      </c>
      <c r="H726" s="32" t="str">
        <f t="shared" si="71"/>
        <v/>
      </c>
      <c r="I726" s="32"/>
      <c r="J726" s="32"/>
      <c r="K726" s="32" t="str">
        <f t="shared" si="77"/>
        <v/>
      </c>
      <c r="L726" s="32" t="str">
        <f t="shared" si="77"/>
        <v/>
      </c>
      <c r="M726" s="32" t="str">
        <f t="shared" si="77"/>
        <v/>
      </c>
      <c r="N726" s="32" t="str">
        <f t="shared" si="77"/>
        <v/>
      </c>
      <c r="O726" s="32" t="str">
        <f t="shared" si="77"/>
        <v/>
      </c>
      <c r="P726" s="32" t="str">
        <f t="shared" si="77"/>
        <v/>
      </c>
      <c r="Q726" s="7" t="str">
        <f t="shared" si="77"/>
        <v/>
      </c>
      <c r="R726" s="36"/>
      <c r="S726" s="32"/>
      <c r="T726" s="32"/>
      <c r="U726" s="36"/>
      <c r="V726" s="7" t="str">
        <f t="shared" si="73"/>
        <v/>
      </c>
      <c r="W726" s="32" t="str">
        <f t="shared" si="73"/>
        <v/>
      </c>
      <c r="X726" s="32">
        <f>VLOOKUP(D726,'2. Investing Projections'!C21:G120,3,FALSE)</f>
        <v>1209303.4258245297</v>
      </c>
    </row>
    <row r="727" spans="2:24">
      <c r="B727" s="24">
        <f t="shared" si="74"/>
        <v>0</v>
      </c>
      <c r="C727" s="24"/>
      <c r="D727" s="24">
        <f t="shared" si="75"/>
        <v>2037</v>
      </c>
      <c r="E727" s="32" t="str">
        <f t="shared" si="76"/>
        <v/>
      </c>
      <c r="F727" s="32" t="str">
        <f t="shared" si="71"/>
        <v/>
      </c>
      <c r="G727" s="32" t="str">
        <f t="shared" si="71"/>
        <v/>
      </c>
      <c r="H727" s="32" t="str">
        <f t="shared" si="71"/>
        <v/>
      </c>
      <c r="I727" s="32"/>
      <c r="J727" s="32"/>
      <c r="K727" s="32" t="str">
        <f t="shared" si="77"/>
        <v/>
      </c>
      <c r="L727" s="32" t="str">
        <f t="shared" si="77"/>
        <v/>
      </c>
      <c r="M727" s="32" t="str">
        <f t="shared" si="77"/>
        <v/>
      </c>
      <c r="N727" s="32" t="str">
        <f t="shared" si="77"/>
        <v/>
      </c>
      <c r="O727" s="32" t="str">
        <f t="shared" si="77"/>
        <v/>
      </c>
      <c r="P727" s="32" t="str">
        <f t="shared" si="77"/>
        <v/>
      </c>
      <c r="Q727" s="7" t="str">
        <f t="shared" si="77"/>
        <v/>
      </c>
      <c r="R727" s="36"/>
      <c r="S727" s="32"/>
      <c r="T727" s="32"/>
      <c r="U727" s="36"/>
      <c r="V727" s="7" t="str">
        <f t="shared" si="73"/>
        <v/>
      </c>
      <c r="W727" s="32" t="str">
        <f t="shared" si="73"/>
        <v/>
      </c>
      <c r="X727" s="32">
        <f>VLOOKUP(D727,'2. Investing Projections'!C22:G121,3,FALSE)</f>
        <v>1330148.9739080009</v>
      </c>
    </row>
    <row r="728" spans="2:24">
      <c r="B728" s="24">
        <f t="shared" si="74"/>
        <v>0</v>
      </c>
      <c r="C728" s="24"/>
      <c r="D728" s="24">
        <f t="shared" si="75"/>
        <v>2038</v>
      </c>
      <c r="E728" s="32" t="str">
        <f t="shared" si="76"/>
        <v/>
      </c>
      <c r="F728" s="32" t="str">
        <f t="shared" si="71"/>
        <v/>
      </c>
      <c r="G728" s="32" t="str">
        <f t="shared" si="71"/>
        <v/>
      </c>
      <c r="H728" s="32" t="str">
        <f t="shared" si="71"/>
        <v/>
      </c>
      <c r="I728" s="32"/>
      <c r="J728" s="32"/>
      <c r="K728" s="32" t="str">
        <f t="shared" si="77"/>
        <v/>
      </c>
      <c r="L728" s="32" t="str">
        <f t="shared" si="77"/>
        <v/>
      </c>
      <c r="M728" s="32" t="str">
        <f t="shared" si="77"/>
        <v/>
      </c>
      <c r="N728" s="32" t="str">
        <f t="shared" si="77"/>
        <v/>
      </c>
      <c r="O728" s="32" t="str">
        <f t="shared" si="77"/>
        <v/>
      </c>
      <c r="P728" s="32" t="str">
        <f t="shared" si="77"/>
        <v/>
      </c>
      <c r="Q728" s="7" t="str">
        <f t="shared" si="77"/>
        <v/>
      </c>
      <c r="R728" s="36"/>
      <c r="S728" s="32"/>
      <c r="T728" s="32"/>
      <c r="U728" s="36"/>
      <c r="V728" s="7" t="str">
        <f t="shared" si="73"/>
        <v/>
      </c>
      <c r="W728" s="32" t="str">
        <f t="shared" si="73"/>
        <v/>
      </c>
      <c r="X728" s="32">
        <f>VLOOKUP(D728,'2. Investing Projections'!C23:G122,3,FALSE)</f>
        <v>1458448.010970827</v>
      </c>
    </row>
    <row r="729" spans="2:24">
      <c r="B729" s="24">
        <f t="shared" si="74"/>
        <v>0</v>
      </c>
      <c r="C729" s="24"/>
      <c r="D729" s="24">
        <f t="shared" si="75"/>
        <v>2039</v>
      </c>
      <c r="E729" s="32" t="str">
        <f t="shared" si="76"/>
        <v/>
      </c>
      <c r="F729" s="32" t="str">
        <f t="shared" si="71"/>
        <v/>
      </c>
      <c r="G729" s="32" t="str">
        <f t="shared" si="71"/>
        <v/>
      </c>
      <c r="H729" s="32" t="str">
        <f t="shared" si="71"/>
        <v/>
      </c>
      <c r="I729" s="32"/>
      <c r="J729" s="32"/>
      <c r="K729" s="32" t="str">
        <f t="shared" si="77"/>
        <v/>
      </c>
      <c r="L729" s="32" t="str">
        <f t="shared" si="77"/>
        <v/>
      </c>
      <c r="M729" s="32" t="str">
        <f t="shared" si="77"/>
        <v/>
      </c>
      <c r="N729" s="32" t="str">
        <f t="shared" si="77"/>
        <v/>
      </c>
      <c r="O729" s="32" t="str">
        <f t="shared" si="77"/>
        <v/>
      </c>
      <c r="P729" s="32" t="str">
        <f t="shared" si="77"/>
        <v/>
      </c>
      <c r="Q729" s="7" t="str">
        <f t="shared" si="77"/>
        <v/>
      </c>
      <c r="R729" s="36"/>
      <c r="S729" s="32"/>
      <c r="T729" s="32"/>
      <c r="U729" s="36"/>
      <c r="V729" s="7" t="str">
        <f t="shared" si="73"/>
        <v/>
      </c>
      <c r="W729" s="32" t="str">
        <f t="shared" si="73"/>
        <v/>
      </c>
      <c r="X729" s="32">
        <f>VLOOKUP(D729,'2. Investing Projections'!C24:G123,3,FALSE)</f>
        <v>1594660.2519040091</v>
      </c>
    </row>
    <row r="730" spans="2:24">
      <c r="B730" s="24">
        <f t="shared" si="74"/>
        <v>0</v>
      </c>
      <c r="C730" s="24"/>
      <c r="D730" s="24">
        <f t="shared" si="75"/>
        <v>2040</v>
      </c>
      <c r="E730" s="32" t="str">
        <f t="shared" si="76"/>
        <v/>
      </c>
      <c r="F730" s="32" t="str">
        <f t="shared" si="71"/>
        <v/>
      </c>
      <c r="G730" s="32" t="str">
        <f t="shared" si="71"/>
        <v/>
      </c>
      <c r="H730" s="32" t="str">
        <f t="shared" si="71"/>
        <v/>
      </c>
      <c r="I730" s="32"/>
      <c r="J730" s="32"/>
      <c r="K730" s="32" t="str">
        <f t="shared" si="77"/>
        <v/>
      </c>
      <c r="L730" s="32" t="str">
        <f t="shared" si="77"/>
        <v/>
      </c>
      <c r="M730" s="32" t="str">
        <f t="shared" si="77"/>
        <v/>
      </c>
      <c r="N730" s="32" t="str">
        <f t="shared" si="77"/>
        <v/>
      </c>
      <c r="O730" s="32" t="str">
        <f t="shared" si="77"/>
        <v/>
      </c>
      <c r="P730" s="32" t="str">
        <f t="shared" si="77"/>
        <v/>
      </c>
      <c r="Q730" s="7" t="str">
        <f t="shared" si="77"/>
        <v/>
      </c>
      <c r="R730" s="36"/>
      <c r="S730" s="32"/>
      <c r="T730" s="32"/>
      <c r="U730" s="36"/>
      <c r="V730" s="7" t="str">
        <f t="shared" si="73"/>
        <v/>
      </c>
      <c r="W730" s="32" t="str">
        <f t="shared" si="73"/>
        <v/>
      </c>
      <c r="X730" s="32">
        <f>VLOOKUP(D730,'2. Investing Projections'!C25:G124,3,FALSE)</f>
        <v>1739273.7658071101</v>
      </c>
    </row>
    <row r="731" spans="2:24">
      <c r="B731" s="24"/>
      <c r="C731" s="24"/>
      <c r="D731" s="24">
        <f t="shared" si="75"/>
        <v>2041</v>
      </c>
      <c r="E731" s="32" t="str">
        <f t="shared" si="76"/>
        <v/>
      </c>
      <c r="F731" s="32" t="str">
        <f t="shared" si="76"/>
        <v/>
      </c>
      <c r="G731" s="32" t="str">
        <f t="shared" si="76"/>
        <v/>
      </c>
      <c r="H731" s="32" t="str">
        <f t="shared" si="76"/>
        <v/>
      </c>
      <c r="I731" s="32"/>
      <c r="J731" s="32"/>
      <c r="K731" s="32" t="str">
        <f t="shared" si="77"/>
        <v/>
      </c>
      <c r="L731" s="32" t="str">
        <f t="shared" si="77"/>
        <v/>
      </c>
      <c r="M731" s="32" t="str">
        <f t="shared" si="77"/>
        <v/>
      </c>
      <c r="N731" s="32" t="str">
        <f t="shared" si="77"/>
        <v/>
      </c>
      <c r="O731" s="32" t="str">
        <f t="shared" si="77"/>
        <v/>
      </c>
      <c r="P731" s="32" t="str">
        <f t="shared" si="77"/>
        <v/>
      </c>
      <c r="Q731" s="7" t="str">
        <f t="shared" si="77"/>
        <v/>
      </c>
      <c r="R731" s="36"/>
      <c r="S731" s="32"/>
      <c r="T731" s="32"/>
      <c r="U731" s="36"/>
      <c r="V731" s="7" t="str">
        <f t="shared" ref="V731:W790" si="78">IF($B731=0,"",AVERAGEIF($B$9:$B$705,$D731,V$9:V$705))</f>
        <v/>
      </c>
      <c r="W731" s="32" t="str">
        <f t="shared" si="78"/>
        <v/>
      </c>
      <c r="X731" s="32">
        <f>VLOOKUP(D731,'2. Investing Projections'!C26:G125,3,FALSE)</f>
        <v>1892806.7248137908</v>
      </c>
    </row>
    <row r="732" spans="2:24">
      <c r="B732" s="24"/>
      <c r="C732" s="24"/>
      <c r="D732" s="24">
        <f t="shared" si="75"/>
        <v>2042</v>
      </c>
      <c r="E732" s="32" t="str">
        <f t="shared" si="76"/>
        <v/>
      </c>
      <c r="F732" s="32" t="str">
        <f t="shared" si="76"/>
        <v/>
      </c>
      <c r="G732" s="32" t="str">
        <f t="shared" si="76"/>
        <v/>
      </c>
      <c r="H732" s="32" t="str">
        <f t="shared" si="76"/>
        <v/>
      </c>
      <c r="I732" s="32"/>
      <c r="J732" s="32"/>
      <c r="K732" s="32" t="str">
        <f t="shared" si="77"/>
        <v/>
      </c>
      <c r="L732" s="32" t="str">
        <f t="shared" si="77"/>
        <v/>
      </c>
      <c r="M732" s="32" t="str">
        <f t="shared" si="77"/>
        <v/>
      </c>
      <c r="N732" s="32" t="str">
        <f t="shared" si="77"/>
        <v/>
      </c>
      <c r="O732" s="32" t="str">
        <f t="shared" si="77"/>
        <v/>
      </c>
      <c r="P732" s="32" t="str">
        <f t="shared" si="77"/>
        <v/>
      </c>
      <c r="Q732" s="7" t="str">
        <f t="shared" si="77"/>
        <v/>
      </c>
      <c r="R732" s="36"/>
      <c r="S732" s="32"/>
      <c r="T732" s="32"/>
      <c r="U732" s="36"/>
      <c r="V732" s="7" t="str">
        <f t="shared" si="78"/>
        <v/>
      </c>
      <c r="W732" s="32" t="str">
        <f t="shared" si="78"/>
        <v/>
      </c>
      <c r="X732" s="32">
        <f>VLOOKUP(D732,'2. Investing Projections'!C27:G126,3,FALSE)</f>
        <v>2055809.2607810851</v>
      </c>
    </row>
    <row r="733" spans="2:24">
      <c r="B733" s="24"/>
      <c r="C733" s="24"/>
      <c r="D733" s="24">
        <f t="shared" si="75"/>
        <v>2043</v>
      </c>
      <c r="E733" s="32" t="str">
        <f t="shared" si="76"/>
        <v/>
      </c>
      <c r="F733" s="32" t="str">
        <f t="shared" si="76"/>
        <v/>
      </c>
      <c r="G733" s="32" t="str">
        <f t="shared" si="76"/>
        <v/>
      </c>
      <c r="H733" s="32" t="str">
        <f t="shared" si="76"/>
        <v/>
      </c>
      <c r="I733" s="32"/>
      <c r="J733" s="32"/>
      <c r="K733" s="32" t="str">
        <f t="shared" si="77"/>
        <v/>
      </c>
      <c r="L733" s="32" t="str">
        <f t="shared" si="77"/>
        <v/>
      </c>
      <c r="M733" s="32" t="str">
        <f t="shared" si="77"/>
        <v/>
      </c>
      <c r="N733" s="32" t="str">
        <f t="shared" si="77"/>
        <v/>
      </c>
      <c r="O733" s="32" t="str">
        <f t="shared" si="77"/>
        <v/>
      </c>
      <c r="P733" s="32" t="str">
        <f t="shared" si="77"/>
        <v/>
      </c>
      <c r="Q733" s="7" t="str">
        <f t="shared" si="77"/>
        <v/>
      </c>
      <c r="R733" s="36"/>
      <c r="S733" s="32"/>
      <c r="T733" s="32"/>
      <c r="U733" s="36"/>
      <c r="V733" s="7" t="str">
        <f t="shared" si="78"/>
        <v/>
      </c>
      <c r="W733" s="32" t="str">
        <f t="shared" si="78"/>
        <v/>
      </c>
      <c r="X733" s="32">
        <f>VLOOKUP(D733,'2. Investing Projections'!C28:G127,3,FALSE)</f>
        <v>2228865.4364952059</v>
      </c>
    </row>
    <row r="734" spans="2:24">
      <c r="B734" s="24"/>
      <c r="C734" s="24"/>
      <c r="D734" s="24">
        <f t="shared" si="75"/>
        <v>2044</v>
      </c>
      <c r="E734" s="32" t="str">
        <f t="shared" si="76"/>
        <v/>
      </c>
      <c r="F734" s="32" t="str">
        <f t="shared" si="76"/>
        <v/>
      </c>
      <c r="G734" s="32" t="str">
        <f t="shared" si="76"/>
        <v/>
      </c>
      <c r="H734" s="32" t="str">
        <f t="shared" si="76"/>
        <v/>
      </c>
      <c r="I734" s="32"/>
      <c r="J734" s="32"/>
      <c r="K734" s="32" t="str">
        <f t="shared" si="77"/>
        <v/>
      </c>
      <c r="L734" s="32" t="str">
        <f t="shared" si="77"/>
        <v/>
      </c>
      <c r="M734" s="32" t="str">
        <f t="shared" si="77"/>
        <v/>
      </c>
      <c r="N734" s="32" t="str">
        <f t="shared" si="77"/>
        <v/>
      </c>
      <c r="O734" s="32" t="str">
        <f t="shared" si="77"/>
        <v/>
      </c>
      <c r="P734" s="32" t="str">
        <f t="shared" si="77"/>
        <v/>
      </c>
      <c r="Q734" s="7" t="str">
        <f t="shared" si="77"/>
        <v/>
      </c>
      <c r="R734" s="36"/>
      <c r="S734" s="32"/>
      <c r="T734" s="32"/>
      <c r="U734" s="36"/>
      <c r="V734" s="7" t="str">
        <f t="shared" si="78"/>
        <v/>
      </c>
      <c r="W734" s="32" t="str">
        <f t="shared" si="78"/>
        <v/>
      </c>
      <c r="X734" s="32">
        <f>VLOOKUP(D734,'2. Investing Projections'!C29:G128,3,FALSE)</f>
        <v>2412595.3384570112</v>
      </c>
    </row>
    <row r="735" spans="2:24">
      <c r="B735" s="24"/>
      <c r="C735" s="24"/>
      <c r="D735" s="24">
        <f t="shared" si="75"/>
        <v>2045</v>
      </c>
      <c r="E735" s="32" t="str">
        <f t="shared" si="76"/>
        <v/>
      </c>
      <c r="F735" s="32" t="str">
        <f t="shared" si="76"/>
        <v/>
      </c>
      <c r="G735" s="32" t="str">
        <f t="shared" si="76"/>
        <v/>
      </c>
      <c r="H735" s="32" t="str">
        <f t="shared" si="76"/>
        <v/>
      </c>
      <c r="I735" s="32"/>
      <c r="J735" s="32"/>
      <c r="K735" s="32" t="str">
        <f t="shared" si="77"/>
        <v/>
      </c>
      <c r="L735" s="32" t="str">
        <f t="shared" si="77"/>
        <v/>
      </c>
      <c r="M735" s="32" t="str">
        <f t="shared" si="77"/>
        <v/>
      </c>
      <c r="N735" s="32" t="str">
        <f t="shared" si="77"/>
        <v/>
      </c>
      <c r="O735" s="32" t="str">
        <f t="shared" si="77"/>
        <v/>
      </c>
      <c r="P735" s="32" t="str">
        <f t="shared" si="77"/>
        <v/>
      </c>
      <c r="Q735" s="7" t="str">
        <f t="shared" si="77"/>
        <v/>
      </c>
      <c r="R735" s="36"/>
      <c r="S735" s="32"/>
      <c r="T735" s="32"/>
      <c r="U735" s="36"/>
      <c r="V735" s="7" t="str">
        <f t="shared" si="78"/>
        <v/>
      </c>
      <c r="W735" s="32" t="str">
        <f t="shared" si="78"/>
        <v/>
      </c>
      <c r="X735" s="32">
        <f>VLOOKUP(D735,'2. Investing Projections'!C30:G129,3,FALSE)</f>
        <v>2607657.2987459004</v>
      </c>
    </row>
    <row r="736" spans="2:24">
      <c r="B736" s="24"/>
      <c r="C736" s="24"/>
      <c r="D736" s="24">
        <f t="shared" si="75"/>
        <v>2046</v>
      </c>
      <c r="E736" s="32" t="str">
        <f t="shared" si="76"/>
        <v/>
      </c>
      <c r="F736" s="32" t="str">
        <f t="shared" si="76"/>
        <v/>
      </c>
      <c r="G736" s="32" t="str">
        <f t="shared" si="76"/>
        <v/>
      </c>
      <c r="H736" s="32" t="str">
        <f t="shared" si="76"/>
        <v/>
      </c>
      <c r="I736" s="32"/>
      <c r="J736" s="32"/>
      <c r="K736" s="32" t="str">
        <f t="shared" si="77"/>
        <v/>
      </c>
      <c r="L736" s="32" t="str">
        <f t="shared" si="77"/>
        <v/>
      </c>
      <c r="M736" s="32" t="str">
        <f t="shared" si="77"/>
        <v/>
      </c>
      <c r="N736" s="32" t="str">
        <f t="shared" si="77"/>
        <v/>
      </c>
      <c r="O736" s="32" t="str">
        <f t="shared" si="77"/>
        <v/>
      </c>
      <c r="P736" s="32" t="str">
        <f t="shared" si="77"/>
        <v/>
      </c>
      <c r="Q736" s="7" t="str">
        <f t="shared" si="77"/>
        <v/>
      </c>
      <c r="R736" s="36"/>
      <c r="S736" s="32"/>
      <c r="T736" s="32"/>
      <c r="U736" s="36"/>
      <c r="V736" s="7" t="str">
        <f t="shared" si="78"/>
        <v/>
      </c>
      <c r="W736" s="32" t="str">
        <f t="shared" si="78"/>
        <v/>
      </c>
      <c r="X736" s="32">
        <f>VLOOKUP(D736,'2. Investing Projections'!C31:G130,3,FALSE)</f>
        <v>2814750.2539234078</v>
      </c>
    </row>
    <row r="737" spans="4:24">
      <c r="D737" s="24">
        <f t="shared" si="75"/>
        <v>2047</v>
      </c>
      <c r="E737" s="32" t="str">
        <f t="shared" si="76"/>
        <v/>
      </c>
      <c r="F737" s="32" t="str">
        <f t="shared" si="76"/>
        <v/>
      </c>
      <c r="G737" s="32" t="str">
        <f t="shared" si="76"/>
        <v/>
      </c>
      <c r="H737" s="32" t="str">
        <f t="shared" si="76"/>
        <v/>
      </c>
      <c r="I737" s="32"/>
      <c r="J737" s="32"/>
      <c r="K737" s="32" t="str">
        <f t="shared" si="77"/>
        <v/>
      </c>
      <c r="L737" s="32" t="str">
        <f t="shared" si="77"/>
        <v/>
      </c>
      <c r="M737" s="32" t="str">
        <f t="shared" si="77"/>
        <v/>
      </c>
      <c r="N737" s="32" t="str">
        <f t="shared" si="77"/>
        <v/>
      </c>
      <c r="O737" s="32" t="str">
        <f t="shared" si="77"/>
        <v/>
      </c>
      <c r="P737" s="32" t="str">
        <f t="shared" si="77"/>
        <v/>
      </c>
      <c r="Q737" s="7" t="str">
        <f t="shared" si="77"/>
        <v/>
      </c>
      <c r="R737" s="36"/>
      <c r="S737" s="32"/>
      <c r="T737" s="32"/>
      <c r="U737" s="36"/>
      <c r="V737" s="7" t="str">
        <f t="shared" si="78"/>
        <v/>
      </c>
      <c r="W737" s="32" t="str">
        <f t="shared" si="78"/>
        <v/>
      </c>
      <c r="X737" s="32">
        <f>VLOOKUP(D737,'2. Investing Projections'!C32:G131,3,FALSE)</f>
        <v>3034616.2494288157</v>
      </c>
    </row>
    <row r="738" spans="4:24">
      <c r="D738" s="24">
        <f t="shared" si="75"/>
        <v>2048</v>
      </c>
      <c r="E738" s="32" t="str">
        <f t="shared" si="76"/>
        <v/>
      </c>
      <c r="F738" s="32" t="str">
        <f t="shared" si="76"/>
        <v/>
      </c>
      <c r="G738" s="32" t="str">
        <f t="shared" si="76"/>
        <v/>
      </c>
      <c r="H738" s="32" t="str">
        <f t="shared" si="76"/>
        <v/>
      </c>
      <c r="I738" s="32"/>
      <c r="J738" s="32"/>
      <c r="K738" s="32" t="str">
        <f t="shared" si="77"/>
        <v/>
      </c>
      <c r="L738" s="32" t="str">
        <f t="shared" si="77"/>
        <v/>
      </c>
      <c r="M738" s="32" t="str">
        <f t="shared" si="77"/>
        <v/>
      </c>
      <c r="N738" s="32" t="str">
        <f t="shared" si="77"/>
        <v/>
      </c>
      <c r="O738" s="32" t="str">
        <f t="shared" si="77"/>
        <v/>
      </c>
      <c r="P738" s="32" t="str">
        <f t="shared" si="77"/>
        <v/>
      </c>
      <c r="Q738" s="7" t="str">
        <f t="shared" si="77"/>
        <v/>
      </c>
      <c r="R738" s="36"/>
      <c r="S738" s="32"/>
      <c r="T738" s="32"/>
      <c r="U738" s="36"/>
      <c r="V738" s="7" t="str">
        <f t="shared" si="78"/>
        <v/>
      </c>
      <c r="W738" s="32" t="str">
        <f t="shared" si="78"/>
        <v/>
      </c>
      <c r="X738" s="32">
        <f>VLOOKUP(D738,'2. Investing Projections'!C33:G132,3,FALSE)</f>
        <v>3268043.0984404064</v>
      </c>
    </row>
    <row r="739" spans="4:24">
      <c r="D739" s="24">
        <f t="shared" si="75"/>
        <v>2049</v>
      </c>
      <c r="E739" s="32" t="str">
        <f t="shared" si="76"/>
        <v/>
      </c>
      <c r="F739" s="32" t="str">
        <f t="shared" si="76"/>
        <v/>
      </c>
      <c r="G739" s="32" t="str">
        <f t="shared" si="76"/>
        <v/>
      </c>
      <c r="H739" s="32" t="str">
        <f t="shared" si="76"/>
        <v/>
      </c>
      <c r="I739" s="32"/>
      <c r="J739" s="32"/>
      <c r="K739" s="32" t="str">
        <f t="shared" si="77"/>
        <v/>
      </c>
      <c r="L739" s="32" t="str">
        <f t="shared" si="77"/>
        <v/>
      </c>
      <c r="M739" s="32" t="str">
        <f t="shared" si="77"/>
        <v/>
      </c>
      <c r="N739" s="32" t="str">
        <f t="shared" si="77"/>
        <v/>
      </c>
      <c r="O739" s="32" t="str">
        <f t="shared" si="77"/>
        <v/>
      </c>
      <c r="P739" s="32" t="str">
        <f t="shared" si="77"/>
        <v/>
      </c>
      <c r="Q739" s="7" t="str">
        <f t="shared" si="77"/>
        <v/>
      </c>
      <c r="R739" s="36"/>
      <c r="S739" s="32"/>
      <c r="T739" s="32"/>
      <c r="U739" s="36"/>
      <c r="V739" s="7" t="str">
        <f t="shared" si="78"/>
        <v/>
      </c>
      <c r="W739" s="32" t="str">
        <f t="shared" si="78"/>
        <v/>
      </c>
      <c r="X739" s="32">
        <f>VLOOKUP(D739,'2. Investing Projections'!C34:G133,3,FALSE)</f>
        <v>3515867.2047294569</v>
      </c>
    </row>
    <row r="740" spans="4:24">
      <c r="D740" s="24">
        <f t="shared" si="75"/>
        <v>2050</v>
      </c>
      <c r="E740" s="32" t="str">
        <f t="shared" si="76"/>
        <v/>
      </c>
      <c r="F740" s="32" t="str">
        <f t="shared" si="76"/>
        <v/>
      </c>
      <c r="G740" s="32" t="str">
        <f t="shared" si="76"/>
        <v/>
      </c>
      <c r="H740" s="32" t="str">
        <f t="shared" si="76"/>
        <v/>
      </c>
      <c r="I740" s="32"/>
      <c r="J740" s="32"/>
      <c r="K740" s="32" t="str">
        <f t="shared" si="77"/>
        <v/>
      </c>
      <c r="L740" s="32" t="str">
        <f t="shared" si="77"/>
        <v/>
      </c>
      <c r="M740" s="32" t="str">
        <f t="shared" si="77"/>
        <v/>
      </c>
      <c r="N740" s="32" t="str">
        <f t="shared" si="77"/>
        <v/>
      </c>
      <c r="O740" s="32" t="str">
        <f t="shared" si="77"/>
        <v/>
      </c>
      <c r="P740" s="32" t="str">
        <f t="shared" si="77"/>
        <v/>
      </c>
      <c r="Q740" s="7" t="str">
        <f t="shared" si="77"/>
        <v/>
      </c>
      <c r="R740" s="36"/>
      <c r="S740" s="32"/>
      <c r="T740" s="32"/>
      <c r="U740" s="36"/>
      <c r="V740" s="7" t="str">
        <f t="shared" si="78"/>
        <v/>
      </c>
      <c r="W740" s="32" t="str">
        <f t="shared" si="78"/>
        <v/>
      </c>
      <c r="X740" s="32">
        <f>VLOOKUP(D740,'2. Investing Projections'!C35:G134,3,FALSE)</f>
        <v>3778976.5596216912</v>
      </c>
    </row>
    <row r="741" spans="4:24">
      <c r="D741" s="24">
        <f t="shared" si="75"/>
        <v>2051</v>
      </c>
      <c r="E741" s="32" t="str">
        <f t="shared" si="76"/>
        <v/>
      </c>
      <c r="F741" s="32" t="str">
        <f t="shared" si="76"/>
        <v/>
      </c>
      <c r="G741" s="32" t="str">
        <f t="shared" si="76"/>
        <v/>
      </c>
      <c r="H741" s="32" t="str">
        <f t="shared" si="76"/>
        <v/>
      </c>
      <c r="I741" s="32"/>
      <c r="J741" s="32"/>
      <c r="K741" s="32" t="str">
        <f t="shared" si="77"/>
        <v/>
      </c>
      <c r="L741" s="32" t="str">
        <f t="shared" si="77"/>
        <v/>
      </c>
      <c r="M741" s="32" t="str">
        <f t="shared" si="77"/>
        <v/>
      </c>
      <c r="N741" s="32" t="str">
        <f t="shared" si="77"/>
        <v/>
      </c>
      <c r="O741" s="32" t="str">
        <f t="shared" si="77"/>
        <v/>
      </c>
      <c r="P741" s="32" t="str">
        <f t="shared" si="77"/>
        <v/>
      </c>
      <c r="Q741" s="7" t="str">
        <f t="shared" si="77"/>
        <v/>
      </c>
      <c r="R741" s="36"/>
      <c r="S741" s="32"/>
      <c r="T741" s="32"/>
      <c r="U741" s="36"/>
      <c r="V741" s="7" t="str">
        <f t="shared" si="78"/>
        <v/>
      </c>
      <c r="W741" s="32" t="str">
        <f t="shared" si="78"/>
        <v/>
      </c>
      <c r="X741" s="32">
        <f>VLOOKUP(D741,'2. Investing Projections'!C36:G135,3,FALSE)</f>
        <v>4058313.9238047572</v>
      </c>
    </row>
    <row r="742" spans="4:24">
      <c r="D742" s="24">
        <f t="shared" si="75"/>
        <v>2052</v>
      </c>
      <c r="E742" s="32" t="str">
        <f t="shared" si="76"/>
        <v/>
      </c>
      <c r="F742" s="32" t="str">
        <f t="shared" si="76"/>
        <v/>
      </c>
      <c r="G742" s="32" t="str">
        <f t="shared" si="76"/>
        <v/>
      </c>
      <c r="H742" s="32" t="str">
        <f t="shared" si="76"/>
        <v/>
      </c>
      <c r="I742" s="32"/>
      <c r="J742" s="32"/>
      <c r="K742" s="32" t="str">
        <f t="shared" si="77"/>
        <v/>
      </c>
      <c r="L742" s="32" t="str">
        <f t="shared" si="77"/>
        <v/>
      </c>
      <c r="M742" s="32" t="str">
        <f t="shared" si="77"/>
        <v/>
      </c>
      <c r="N742" s="32" t="str">
        <f t="shared" si="77"/>
        <v/>
      </c>
      <c r="O742" s="32" t="str">
        <f t="shared" si="77"/>
        <v/>
      </c>
      <c r="P742" s="32" t="str">
        <f t="shared" si="77"/>
        <v/>
      </c>
      <c r="Q742" s="7" t="str">
        <f t="shared" si="77"/>
        <v/>
      </c>
      <c r="R742" s="36"/>
      <c r="S742" s="32"/>
      <c r="T742" s="32"/>
      <c r="U742" s="36"/>
      <c r="V742" s="7" t="str">
        <f t="shared" si="78"/>
        <v/>
      </c>
      <c r="W742" s="32" t="str">
        <f t="shared" si="78"/>
        <v/>
      </c>
      <c r="X742" s="32">
        <f>VLOOKUP(D742,'2. Investing Projections'!C37:G136,3,FALSE)</f>
        <v>4354880.2053826321</v>
      </c>
    </row>
    <row r="743" spans="4:24">
      <c r="D743" s="24">
        <f t="shared" si="75"/>
        <v>2053</v>
      </c>
      <c r="E743" s="32" t="str">
        <f t="shared" si="76"/>
        <v/>
      </c>
      <c r="F743" s="32" t="str">
        <f t="shared" si="76"/>
        <v/>
      </c>
      <c r="G743" s="32" t="str">
        <f t="shared" si="76"/>
        <v/>
      </c>
      <c r="H743" s="32" t="str">
        <f t="shared" si="76"/>
        <v/>
      </c>
      <c r="I743" s="32"/>
      <c r="J743" s="32"/>
      <c r="K743" s="32" t="str">
        <f t="shared" si="77"/>
        <v/>
      </c>
      <c r="L743" s="32" t="str">
        <f t="shared" si="77"/>
        <v/>
      </c>
      <c r="M743" s="32" t="str">
        <f t="shared" si="77"/>
        <v/>
      </c>
      <c r="N743" s="32" t="str">
        <f t="shared" si="77"/>
        <v/>
      </c>
      <c r="O743" s="32" t="str">
        <f t="shared" si="77"/>
        <v/>
      </c>
      <c r="P743" s="32" t="str">
        <f t="shared" si="77"/>
        <v/>
      </c>
      <c r="Q743" s="7" t="str">
        <f t="shared" si="77"/>
        <v/>
      </c>
      <c r="R743" s="36"/>
      <c r="S743" s="32"/>
      <c r="T743" s="32"/>
      <c r="U743" s="36"/>
      <c r="V743" s="7" t="str">
        <f t="shared" si="78"/>
        <v/>
      </c>
      <c r="W743" s="32" t="str">
        <f t="shared" si="78"/>
        <v/>
      </c>
      <c r="X743" s="32">
        <f>VLOOKUP(D743,'2. Investing Projections'!C38:G137,3,FALSE)</f>
        <v>4669738.0462810202</v>
      </c>
    </row>
    <row r="744" spans="4:24">
      <c r="D744" s="24">
        <f t="shared" si="75"/>
        <v>2054</v>
      </c>
      <c r="E744" s="32" t="str">
        <f t="shared" ref="E744:H790" si="79">IF($B744=0,"",SUMIF($B$9:$B$705,$D744,E$9:E$705))</f>
        <v/>
      </c>
      <c r="F744" s="32" t="str">
        <f t="shared" si="79"/>
        <v/>
      </c>
      <c r="G744" s="32" t="str">
        <f t="shared" si="79"/>
        <v/>
      </c>
      <c r="H744" s="32" t="str">
        <f t="shared" si="79"/>
        <v/>
      </c>
      <c r="I744" s="32"/>
      <c r="J744" s="32"/>
      <c r="K744" s="32" t="str">
        <f t="shared" si="77"/>
        <v/>
      </c>
      <c r="L744" s="32" t="str">
        <f t="shared" si="77"/>
        <v/>
      </c>
      <c r="M744" s="32" t="str">
        <f t="shared" si="77"/>
        <v/>
      </c>
      <c r="N744" s="32" t="str">
        <f t="shared" si="77"/>
        <v/>
      </c>
      <c r="O744" s="32" t="str">
        <f t="shared" si="77"/>
        <v/>
      </c>
      <c r="P744" s="32" t="str">
        <f t="shared" si="77"/>
        <v/>
      </c>
      <c r="Q744" s="7" t="str">
        <f t="shared" si="77"/>
        <v/>
      </c>
      <c r="R744" s="36"/>
      <c r="S744" s="32"/>
      <c r="T744" s="32"/>
      <c r="U744" s="36"/>
      <c r="V744" s="7" t="str">
        <f t="shared" si="78"/>
        <v/>
      </c>
      <c r="W744" s="32" t="str">
        <f t="shared" si="78"/>
        <v/>
      </c>
      <c r="X744" s="32">
        <f>VLOOKUP(D744,'2. Investing Projections'!C39:G138,3,FALSE)</f>
        <v>5004015.6298544016</v>
      </c>
    </row>
    <row r="745" spans="4:24">
      <c r="D745" s="24">
        <f t="shared" si="75"/>
        <v>2055</v>
      </c>
      <c r="E745" s="32" t="str">
        <f t="shared" si="79"/>
        <v/>
      </c>
      <c r="F745" s="32" t="str">
        <f t="shared" si="79"/>
        <v/>
      </c>
      <c r="G745" s="32" t="str">
        <f t="shared" si="79"/>
        <v/>
      </c>
      <c r="H745" s="32" t="str">
        <f t="shared" si="79"/>
        <v/>
      </c>
      <c r="I745" s="32"/>
      <c r="J745" s="32"/>
      <c r="K745" s="32" t="str">
        <f t="shared" si="77"/>
        <v/>
      </c>
      <c r="L745" s="32" t="str">
        <f t="shared" si="77"/>
        <v/>
      </c>
      <c r="M745" s="32" t="str">
        <f t="shared" si="77"/>
        <v/>
      </c>
      <c r="N745" s="32" t="str">
        <f t="shared" si="77"/>
        <v/>
      </c>
      <c r="O745" s="32" t="str">
        <f t="shared" si="77"/>
        <v/>
      </c>
      <c r="P745" s="32" t="str">
        <f t="shared" si="77"/>
        <v/>
      </c>
      <c r="Q745" s="7" t="str">
        <f t="shared" si="77"/>
        <v/>
      </c>
      <c r="R745" s="36"/>
      <c r="S745" s="32"/>
      <c r="T745" s="32"/>
      <c r="U745" s="36"/>
      <c r="V745" s="7" t="str">
        <f t="shared" si="78"/>
        <v/>
      </c>
      <c r="W745" s="32" t="str">
        <f t="shared" si="78"/>
        <v/>
      </c>
      <c r="X745" s="32">
        <f>VLOOKUP(D745,'2. Investing Projections'!C40:G139,3,FALSE)</f>
        <v>5358910.7233379381</v>
      </c>
    </row>
    <row r="746" spans="4:24">
      <c r="D746" s="24">
        <f t="shared" si="75"/>
        <v>2056</v>
      </c>
      <c r="E746" s="32" t="str">
        <f t="shared" si="79"/>
        <v/>
      </c>
      <c r="F746" s="32" t="str">
        <f t="shared" si="79"/>
        <v/>
      </c>
      <c r="G746" s="32" t="str">
        <f t="shared" si="79"/>
        <v/>
      </c>
      <c r="H746" s="32" t="str">
        <f t="shared" si="79"/>
        <v/>
      </c>
      <c r="I746" s="32"/>
      <c r="J746" s="32"/>
      <c r="K746" s="32" t="str">
        <f t="shared" si="77"/>
        <v/>
      </c>
      <c r="L746" s="32" t="str">
        <f t="shared" si="77"/>
        <v/>
      </c>
      <c r="M746" s="32" t="str">
        <f t="shared" si="77"/>
        <v/>
      </c>
      <c r="N746" s="32" t="str">
        <f t="shared" si="77"/>
        <v/>
      </c>
      <c r="O746" s="32" t="str">
        <f t="shared" si="77"/>
        <v/>
      </c>
      <c r="P746" s="32" t="str">
        <f t="shared" si="77"/>
        <v/>
      </c>
      <c r="Q746" s="7" t="str">
        <f t="shared" si="77"/>
        <v/>
      </c>
      <c r="R746" s="36"/>
      <c r="S746" s="32"/>
      <c r="T746" s="32"/>
      <c r="U746" s="36"/>
      <c r="V746" s="7" t="str">
        <f t="shared" si="78"/>
        <v/>
      </c>
      <c r="W746" s="32" t="str">
        <f t="shared" si="78"/>
        <v/>
      </c>
      <c r="X746" s="32">
        <f>VLOOKUP(D746,'2. Investing Projections'!C41:G140,3,FALSE)</f>
        <v>5735694.9696289888</v>
      </c>
    </row>
    <row r="747" spans="4:24">
      <c r="D747" s="24">
        <f t="shared" si="75"/>
        <v>2057</v>
      </c>
      <c r="E747" s="32" t="str">
        <f t="shared" si="79"/>
        <v/>
      </c>
      <c r="F747" s="32" t="str">
        <f t="shared" si="79"/>
        <v/>
      </c>
      <c r="G747" s="32" t="str">
        <f t="shared" si="79"/>
        <v/>
      </c>
      <c r="H747" s="32" t="str">
        <f t="shared" si="79"/>
        <v/>
      </c>
      <c r="I747" s="32"/>
      <c r="J747" s="32"/>
      <c r="K747" s="32" t="str">
        <f t="shared" si="77"/>
        <v/>
      </c>
      <c r="L747" s="32" t="str">
        <f t="shared" si="77"/>
        <v/>
      </c>
      <c r="M747" s="32" t="str">
        <f t="shared" si="77"/>
        <v/>
      </c>
      <c r="N747" s="32" t="str">
        <f t="shared" si="77"/>
        <v/>
      </c>
      <c r="O747" s="32" t="str">
        <f t="shared" si="77"/>
        <v/>
      </c>
      <c r="P747" s="32" t="str">
        <f t="shared" si="77"/>
        <v/>
      </c>
      <c r="Q747" s="7" t="str">
        <f t="shared" si="77"/>
        <v/>
      </c>
      <c r="R747" s="36"/>
      <c r="S747" s="32"/>
      <c r="T747" s="32"/>
      <c r="U747" s="36"/>
      <c r="V747" s="7" t="str">
        <f t="shared" si="78"/>
        <v/>
      </c>
      <c r="W747" s="32" t="str">
        <f t="shared" si="78"/>
        <v/>
      </c>
      <c r="X747" s="32">
        <f>VLOOKUP(D747,'2. Investing Projections'!C42:G141,3,FALSE)</f>
        <v>6135718.4437762853</v>
      </c>
    </row>
    <row r="748" spans="4:24">
      <c r="D748" s="24">
        <f t="shared" si="75"/>
        <v>2058</v>
      </c>
      <c r="E748" s="32" t="str">
        <f t="shared" si="79"/>
        <v/>
      </c>
      <c r="F748" s="32" t="str">
        <f t="shared" si="79"/>
        <v/>
      </c>
      <c r="G748" s="32" t="str">
        <f t="shared" si="79"/>
        <v/>
      </c>
      <c r="H748" s="32" t="str">
        <f t="shared" si="79"/>
        <v/>
      </c>
      <c r="I748" s="32"/>
      <c r="J748" s="32"/>
      <c r="K748" s="32" t="str">
        <f t="shared" si="77"/>
        <v/>
      </c>
      <c r="L748" s="32" t="str">
        <f t="shared" si="77"/>
        <v/>
      </c>
      <c r="M748" s="32" t="str">
        <f t="shared" si="77"/>
        <v/>
      </c>
      <c r="N748" s="32" t="str">
        <f t="shared" si="77"/>
        <v/>
      </c>
      <c r="O748" s="32" t="str">
        <f t="shared" si="77"/>
        <v/>
      </c>
      <c r="P748" s="32" t="str">
        <f t="shared" si="77"/>
        <v/>
      </c>
      <c r="Q748" s="7" t="str">
        <f t="shared" si="77"/>
        <v/>
      </c>
      <c r="R748" s="36"/>
      <c r="S748" s="32"/>
      <c r="T748" s="32"/>
      <c r="U748" s="36"/>
      <c r="V748" s="7" t="str">
        <f t="shared" si="78"/>
        <v/>
      </c>
      <c r="W748" s="32" t="str">
        <f t="shared" si="78"/>
        <v/>
      </c>
      <c r="X748" s="32">
        <f>VLOOKUP(D748,'2. Investing Projections'!C43:G142,3,FALSE)</f>
        <v>6560414.4905034192</v>
      </c>
    </row>
    <row r="749" spans="4:24">
      <c r="D749" s="24">
        <f t="shared" si="75"/>
        <v>2059</v>
      </c>
      <c r="E749" s="32" t="str">
        <f t="shared" si="79"/>
        <v/>
      </c>
      <c r="F749" s="32" t="str">
        <f t="shared" si="79"/>
        <v/>
      </c>
      <c r="G749" s="32" t="str">
        <f t="shared" si="79"/>
        <v/>
      </c>
      <c r="H749" s="32" t="str">
        <f t="shared" si="79"/>
        <v/>
      </c>
      <c r="I749" s="32"/>
      <c r="J749" s="32"/>
      <c r="K749" s="32" t="str">
        <f t="shared" si="77"/>
        <v/>
      </c>
      <c r="L749" s="32" t="str">
        <f t="shared" si="77"/>
        <v/>
      </c>
      <c r="M749" s="32" t="str">
        <f t="shared" si="77"/>
        <v/>
      </c>
      <c r="N749" s="32" t="str">
        <f t="shared" si="77"/>
        <v/>
      </c>
      <c r="O749" s="32" t="str">
        <f t="shared" si="77"/>
        <v/>
      </c>
      <c r="P749" s="32" t="str">
        <f t="shared" si="77"/>
        <v/>
      </c>
      <c r="Q749" s="7" t="str">
        <f t="shared" si="77"/>
        <v/>
      </c>
      <c r="R749" s="36"/>
      <c r="S749" s="32"/>
      <c r="T749" s="32"/>
      <c r="U749" s="36"/>
      <c r="V749" s="7" t="str">
        <f t="shared" si="78"/>
        <v/>
      </c>
      <c r="W749" s="32" t="str">
        <f t="shared" si="78"/>
        <v/>
      </c>
      <c r="X749" s="32">
        <f>VLOOKUP(D749,'2. Investing Projections'!C44:G143,3,FALSE)</f>
        <v>7011304.8601001874</v>
      </c>
    </row>
    <row r="750" spans="4:24">
      <c r="D750" s="24">
        <f t="shared" si="75"/>
        <v>2060</v>
      </c>
      <c r="E750" s="32" t="str">
        <f t="shared" si="79"/>
        <v/>
      </c>
      <c r="F750" s="32" t="str">
        <f t="shared" si="79"/>
        <v/>
      </c>
      <c r="G750" s="32" t="str">
        <f t="shared" si="79"/>
        <v/>
      </c>
      <c r="H750" s="32" t="str">
        <f t="shared" si="79"/>
        <v/>
      </c>
      <c r="I750" s="32"/>
      <c r="J750" s="32"/>
      <c r="K750" s="32" t="str">
        <f t="shared" si="77"/>
        <v/>
      </c>
      <c r="L750" s="32" t="str">
        <f t="shared" si="77"/>
        <v/>
      </c>
      <c r="M750" s="32" t="str">
        <f t="shared" si="77"/>
        <v/>
      </c>
      <c r="N750" s="32" t="str">
        <f t="shared" si="77"/>
        <v/>
      </c>
      <c r="O750" s="32" t="str">
        <f t="shared" si="77"/>
        <v/>
      </c>
      <c r="P750" s="32" t="str">
        <f t="shared" si="77"/>
        <v/>
      </c>
      <c r="Q750" s="7" t="str">
        <f t="shared" si="77"/>
        <v/>
      </c>
      <c r="R750" s="36"/>
      <c r="S750" s="32"/>
      <c r="T750" s="32"/>
      <c r="U750" s="36"/>
      <c r="V750" s="7" t="str">
        <f t="shared" si="78"/>
        <v/>
      </c>
      <c r="W750" s="32" t="str">
        <f t="shared" si="78"/>
        <v/>
      </c>
      <c r="X750" s="32">
        <f>VLOOKUP(D750,'2. Investing Projections'!C45:G144,3,FALSE)</f>
        <v>7490005.1610844554</v>
      </c>
    </row>
    <row r="751" spans="4:24">
      <c r="D751" s="24">
        <f t="shared" si="75"/>
        <v>2061</v>
      </c>
      <c r="E751" s="32" t="str">
        <f t="shared" si="79"/>
        <v/>
      </c>
      <c r="F751" s="32" t="str">
        <f t="shared" si="79"/>
        <v/>
      </c>
      <c r="G751" s="32" t="str">
        <f t="shared" si="79"/>
        <v/>
      </c>
      <c r="H751" s="32" t="str">
        <f t="shared" si="79"/>
        <v/>
      </c>
      <c r="I751" s="32"/>
      <c r="J751" s="32"/>
      <c r="K751" s="32" t="str">
        <f t="shared" si="77"/>
        <v/>
      </c>
      <c r="L751" s="32" t="str">
        <f t="shared" si="77"/>
        <v/>
      </c>
      <c r="M751" s="32" t="str">
        <f t="shared" si="77"/>
        <v/>
      </c>
      <c r="N751" s="32" t="str">
        <f t="shared" si="77"/>
        <v/>
      </c>
      <c r="O751" s="32" t="str">
        <f t="shared" si="77"/>
        <v/>
      </c>
      <c r="P751" s="32" t="str">
        <f t="shared" si="77"/>
        <v/>
      </c>
      <c r="Q751" s="7" t="str">
        <f t="shared" si="77"/>
        <v/>
      </c>
      <c r="R751" s="36"/>
      <c r="S751" s="32"/>
      <c r="T751" s="32"/>
      <c r="U751" s="36"/>
      <c r="V751" s="7" t="str">
        <f t="shared" si="78"/>
        <v/>
      </c>
      <c r="W751" s="32" t="str">
        <f t="shared" si="78"/>
        <v/>
      </c>
      <c r="X751" s="32">
        <f>VLOOKUP(D751,'2. Investing Projections'!C46:G145,3,FALSE)</f>
        <v>7998230.6491723144</v>
      </c>
    </row>
    <row r="752" spans="4:24">
      <c r="D752" s="24">
        <f t="shared" si="75"/>
        <v>2062</v>
      </c>
      <c r="E752" s="32" t="str">
        <f t="shared" si="79"/>
        <v/>
      </c>
      <c r="F752" s="32" t="str">
        <f t="shared" si="79"/>
        <v/>
      </c>
      <c r="G752" s="32" t="str">
        <f t="shared" si="79"/>
        <v/>
      </c>
      <c r="H752" s="32" t="str">
        <f t="shared" si="79"/>
        <v/>
      </c>
      <c r="I752" s="32"/>
      <c r="J752" s="32"/>
      <c r="K752" s="32" t="str">
        <f t="shared" si="77"/>
        <v/>
      </c>
      <c r="L752" s="32" t="str">
        <f t="shared" si="77"/>
        <v/>
      </c>
      <c r="M752" s="32" t="str">
        <f t="shared" si="77"/>
        <v/>
      </c>
      <c r="N752" s="32" t="str">
        <f t="shared" si="77"/>
        <v/>
      </c>
      <c r="O752" s="32" t="str">
        <f t="shared" si="77"/>
        <v/>
      </c>
      <c r="P752" s="32" t="str">
        <f t="shared" si="77"/>
        <v/>
      </c>
      <c r="Q752" s="7" t="str">
        <f t="shared" si="77"/>
        <v/>
      </c>
      <c r="R752" s="36"/>
      <c r="S752" s="32"/>
      <c r="T752" s="32"/>
      <c r="U752" s="36"/>
      <c r="V752" s="7" t="str">
        <f t="shared" si="78"/>
        <v/>
      </c>
      <c r="W752" s="32" t="str">
        <f t="shared" si="78"/>
        <v/>
      </c>
      <c r="X752" s="32">
        <f>VLOOKUP(D752,'2. Investing Projections'!C47:G146,3,FALSE)</f>
        <v>8537802.3732991964</v>
      </c>
    </row>
    <row r="753" spans="4:24">
      <c r="D753" s="24">
        <f t="shared" si="75"/>
        <v>2063</v>
      </c>
      <c r="E753" s="32" t="str">
        <f t="shared" si="79"/>
        <v/>
      </c>
      <c r="F753" s="32" t="str">
        <f t="shared" si="79"/>
        <v/>
      </c>
      <c r="G753" s="32" t="str">
        <f t="shared" si="79"/>
        <v/>
      </c>
      <c r="H753" s="32" t="str">
        <f t="shared" si="79"/>
        <v/>
      </c>
      <c r="I753" s="32"/>
      <c r="J753" s="32"/>
      <c r="K753" s="32" t="str">
        <f t="shared" si="77"/>
        <v/>
      </c>
      <c r="L753" s="32" t="str">
        <f t="shared" si="77"/>
        <v/>
      </c>
      <c r="M753" s="32" t="str">
        <f t="shared" si="77"/>
        <v/>
      </c>
      <c r="N753" s="32" t="str">
        <f t="shared" si="77"/>
        <v/>
      </c>
      <c r="O753" s="32" t="str">
        <f t="shared" si="77"/>
        <v/>
      </c>
      <c r="P753" s="32" t="str">
        <f t="shared" si="77"/>
        <v/>
      </c>
      <c r="Q753" s="7" t="str">
        <f t="shared" si="77"/>
        <v/>
      </c>
      <c r="R753" s="36"/>
      <c r="S753" s="32"/>
      <c r="T753" s="32"/>
      <c r="U753" s="36"/>
      <c r="V753" s="7" t="str">
        <f t="shared" si="78"/>
        <v/>
      </c>
      <c r="W753" s="32" t="str">
        <f t="shared" si="78"/>
        <v/>
      </c>
      <c r="X753" s="32">
        <f>VLOOKUP(D753,'2. Investing Projections'!C48:G147,3,FALSE)</f>
        <v>9110653.7007141784</v>
      </c>
    </row>
    <row r="754" spans="4:24">
      <c r="D754" s="24">
        <f t="shared" si="75"/>
        <v>2064</v>
      </c>
      <c r="E754" s="32" t="str">
        <f t="shared" si="79"/>
        <v/>
      </c>
      <c r="F754" s="32" t="str">
        <f t="shared" si="79"/>
        <v/>
      </c>
      <c r="G754" s="32" t="str">
        <f t="shared" si="79"/>
        <v/>
      </c>
      <c r="H754" s="32" t="str">
        <f t="shared" si="79"/>
        <v/>
      </c>
      <c r="I754" s="32"/>
      <c r="J754" s="32"/>
      <c r="K754" s="32" t="str">
        <f t="shared" si="77"/>
        <v/>
      </c>
      <c r="L754" s="32" t="str">
        <f t="shared" si="77"/>
        <v/>
      </c>
      <c r="M754" s="32" t="str">
        <f t="shared" si="77"/>
        <v/>
      </c>
      <c r="N754" s="32" t="str">
        <f t="shared" si="77"/>
        <v/>
      </c>
      <c r="O754" s="32" t="str">
        <f t="shared" si="77"/>
        <v/>
      </c>
      <c r="P754" s="32" t="str">
        <f t="shared" si="77"/>
        <v/>
      </c>
      <c r="Q754" s="7" t="str">
        <f t="shared" si="77"/>
        <v/>
      </c>
      <c r="R754" s="36"/>
      <c r="S754" s="32"/>
      <c r="T754" s="32"/>
      <c r="U754" s="36"/>
      <c r="V754" s="7" t="str">
        <f t="shared" si="78"/>
        <v/>
      </c>
      <c r="W754" s="32" t="str">
        <f t="shared" si="78"/>
        <v/>
      </c>
      <c r="X754" s="32">
        <f>VLOOKUP(D754,'2. Investing Projections'!C49:G148,3,FALSE)</f>
        <v>9718837.2445277907</v>
      </c>
    </row>
    <row r="755" spans="4:24">
      <c r="D755" s="24">
        <f t="shared" si="75"/>
        <v>2065</v>
      </c>
      <c r="E755" s="32" t="str">
        <f t="shared" si="79"/>
        <v/>
      </c>
      <c r="F755" s="32" t="str">
        <f t="shared" si="79"/>
        <v/>
      </c>
      <c r="G755" s="32" t="str">
        <f t="shared" si="79"/>
        <v/>
      </c>
      <c r="H755" s="32" t="str">
        <f t="shared" si="79"/>
        <v/>
      </c>
      <c r="I755" s="32"/>
      <c r="J755" s="32"/>
      <c r="K755" s="32" t="str">
        <f t="shared" si="77"/>
        <v/>
      </c>
      <c r="L755" s="32" t="str">
        <f t="shared" si="77"/>
        <v/>
      </c>
      <c r="M755" s="32" t="str">
        <f t="shared" si="77"/>
        <v/>
      </c>
      <c r="N755" s="32" t="str">
        <f t="shared" si="77"/>
        <v/>
      </c>
      <c r="O755" s="32" t="str">
        <f t="shared" si="77"/>
        <v/>
      </c>
      <c r="P755" s="32" t="str">
        <f t="shared" si="77"/>
        <v/>
      </c>
      <c r="Q755" s="7" t="str">
        <f t="shared" si="77"/>
        <v/>
      </c>
      <c r="R755" s="36"/>
      <c r="S755" s="32"/>
      <c r="T755" s="32"/>
      <c r="U755" s="36"/>
      <c r="V755" s="7" t="str">
        <f t="shared" si="78"/>
        <v/>
      </c>
      <c r="W755" s="32" t="str">
        <f t="shared" si="78"/>
        <v/>
      </c>
      <c r="X755" s="32">
        <f>VLOOKUP(D755,'2. Investing Projections'!C50:G149,3,FALSE)</f>
        <v>10364532.218535822</v>
      </c>
    </row>
    <row r="756" spans="4:24">
      <c r="D756" s="24">
        <f t="shared" si="75"/>
        <v>2066</v>
      </c>
      <c r="E756" s="32" t="str">
        <f t="shared" si="79"/>
        <v/>
      </c>
      <c r="F756" s="32" t="str">
        <f t="shared" si="79"/>
        <v/>
      </c>
      <c r="G756" s="32" t="str">
        <f t="shared" si="79"/>
        <v/>
      </c>
      <c r="H756" s="32" t="str">
        <f t="shared" si="79"/>
        <v/>
      </c>
      <c r="I756" s="32"/>
      <c r="J756" s="32"/>
      <c r="K756" s="32" t="str">
        <f t="shared" si="77"/>
        <v/>
      </c>
      <c r="L756" s="32" t="str">
        <f t="shared" si="77"/>
        <v/>
      </c>
      <c r="M756" s="32" t="str">
        <f t="shared" si="77"/>
        <v/>
      </c>
      <c r="N756" s="32" t="str">
        <f t="shared" si="77"/>
        <v/>
      </c>
      <c r="O756" s="32" t="str">
        <f t="shared" si="77"/>
        <v/>
      </c>
      <c r="P756" s="32" t="str">
        <f t="shared" si="77"/>
        <v/>
      </c>
      <c r="Q756" s="7" t="str">
        <f t="shared" ref="K756:Q790" si="80">IF($B756=0,"",AVERAGEIF($B$9:$B$705,$D756,Q$9:Q$705))</f>
        <v/>
      </c>
      <c r="R756" s="36"/>
      <c r="S756" s="32"/>
      <c r="T756" s="32"/>
      <c r="U756" s="36"/>
      <c r="V756" s="7" t="str">
        <f t="shared" si="78"/>
        <v/>
      </c>
      <c r="W756" s="32" t="str">
        <f t="shared" si="78"/>
        <v/>
      </c>
      <c r="X756" s="32">
        <f>VLOOKUP(D756,'2. Investing Projections'!C51:G150,3,FALSE)</f>
        <v>11050052.245672574</v>
      </c>
    </row>
    <row r="757" spans="4:24">
      <c r="D757" s="24">
        <f t="shared" si="75"/>
        <v>2067</v>
      </c>
      <c r="E757" s="32" t="str">
        <f t="shared" si="79"/>
        <v/>
      </c>
      <c r="F757" s="32" t="str">
        <f t="shared" si="79"/>
        <v/>
      </c>
      <c r="G757" s="32" t="str">
        <f t="shared" si="79"/>
        <v/>
      </c>
      <c r="H757" s="32" t="str">
        <f t="shared" si="79"/>
        <v/>
      </c>
      <c r="I757" s="32"/>
      <c r="J757" s="32"/>
      <c r="K757" s="32" t="str">
        <f t="shared" si="80"/>
        <v/>
      </c>
      <c r="L757" s="32" t="str">
        <f t="shared" si="80"/>
        <v/>
      </c>
      <c r="M757" s="32" t="str">
        <f t="shared" si="80"/>
        <v/>
      </c>
      <c r="N757" s="32" t="str">
        <f t="shared" si="80"/>
        <v/>
      </c>
      <c r="O757" s="32" t="str">
        <f t="shared" si="80"/>
        <v/>
      </c>
      <c r="P757" s="32" t="str">
        <f t="shared" si="80"/>
        <v/>
      </c>
      <c r="Q757" s="7" t="str">
        <f t="shared" si="80"/>
        <v/>
      </c>
      <c r="R757" s="36"/>
      <c r="S757" s="32"/>
      <c r="T757" s="32"/>
      <c r="U757" s="36"/>
      <c r="V757" s="7" t="str">
        <f t="shared" si="78"/>
        <v/>
      </c>
      <c r="W757" s="32" t="str">
        <f t="shared" si="78"/>
        <v/>
      </c>
      <c r="X757" s="32">
        <f>VLOOKUP(D757,'2. Investing Projections'!C52:G151,3,FALSE)</f>
        <v>11777853.648072407</v>
      </c>
    </row>
    <row r="758" spans="4:24">
      <c r="D758" s="24">
        <f t="shared" si="75"/>
        <v>2068</v>
      </c>
      <c r="E758" s="32" t="str">
        <f t="shared" si="79"/>
        <v/>
      </c>
      <c r="F758" s="32" t="str">
        <f t="shared" si="79"/>
        <v/>
      </c>
      <c r="G758" s="32" t="str">
        <f t="shared" si="79"/>
        <v/>
      </c>
      <c r="H758" s="32" t="str">
        <f t="shared" si="79"/>
        <v/>
      </c>
      <c r="I758" s="32"/>
      <c r="J758" s="32"/>
      <c r="K758" s="32" t="str">
        <f t="shared" si="80"/>
        <v/>
      </c>
      <c r="L758" s="32" t="str">
        <f t="shared" si="80"/>
        <v/>
      </c>
      <c r="M758" s="32" t="str">
        <f t="shared" si="80"/>
        <v/>
      </c>
      <c r="N758" s="32" t="str">
        <f t="shared" si="80"/>
        <v/>
      </c>
      <c r="O758" s="32" t="str">
        <f t="shared" si="80"/>
        <v/>
      </c>
      <c r="P758" s="32" t="str">
        <f t="shared" si="80"/>
        <v/>
      </c>
      <c r="Q758" s="7" t="str">
        <f t="shared" si="80"/>
        <v/>
      </c>
      <c r="R758" s="36"/>
      <c r="S758" s="32"/>
      <c r="T758" s="32"/>
      <c r="U758" s="36"/>
      <c r="V758" s="7" t="str">
        <f t="shared" si="78"/>
        <v/>
      </c>
      <c r="W758" s="32" t="str">
        <f t="shared" si="78"/>
        <v/>
      </c>
      <c r="X758" s="32">
        <f>VLOOKUP(D758,'2. Investing Projections'!C53:G152,3,FALSE)</f>
        <v>12550544.248444179</v>
      </c>
    </row>
    <row r="759" spans="4:24">
      <c r="D759" s="24">
        <f t="shared" si="75"/>
        <v>2069</v>
      </c>
      <c r="E759" s="32" t="str">
        <f t="shared" si="79"/>
        <v/>
      </c>
      <c r="F759" s="32" t="str">
        <f t="shared" si="79"/>
        <v/>
      </c>
      <c r="G759" s="32" t="str">
        <f t="shared" si="79"/>
        <v/>
      </c>
      <c r="H759" s="32" t="str">
        <f t="shared" si="79"/>
        <v/>
      </c>
      <c r="I759" s="32"/>
      <c r="J759" s="32"/>
      <c r="K759" s="32" t="str">
        <f t="shared" si="80"/>
        <v/>
      </c>
      <c r="L759" s="32" t="str">
        <f t="shared" si="80"/>
        <v/>
      </c>
      <c r="M759" s="32" t="str">
        <f t="shared" si="80"/>
        <v/>
      </c>
      <c r="N759" s="32" t="str">
        <f t="shared" si="80"/>
        <v/>
      </c>
      <c r="O759" s="32" t="str">
        <f t="shared" si="80"/>
        <v/>
      </c>
      <c r="P759" s="32" t="str">
        <f t="shared" si="80"/>
        <v/>
      </c>
      <c r="Q759" s="7" t="str">
        <f t="shared" si="80"/>
        <v/>
      </c>
      <c r="R759" s="36"/>
      <c r="S759" s="32"/>
      <c r="T759" s="32"/>
      <c r="U759" s="36"/>
      <c r="V759" s="7" t="str">
        <f t="shared" si="78"/>
        <v/>
      </c>
      <c r="W759" s="32" t="str">
        <f t="shared" si="78"/>
        <v/>
      </c>
      <c r="X759" s="32">
        <f>VLOOKUP(D759,'2. Investing Projections'!C54:G153,3,FALSE)</f>
        <v>13370892.714295141</v>
      </c>
    </row>
    <row r="760" spans="4:24">
      <c r="D760" s="24">
        <f t="shared" si="75"/>
        <v>2070</v>
      </c>
      <c r="E760" s="32" t="str">
        <f t="shared" si="79"/>
        <v/>
      </c>
      <c r="F760" s="32" t="str">
        <f t="shared" si="79"/>
        <v/>
      </c>
      <c r="G760" s="32" t="str">
        <f t="shared" si="79"/>
        <v/>
      </c>
      <c r="H760" s="32" t="str">
        <f t="shared" si="79"/>
        <v/>
      </c>
      <c r="I760" s="32"/>
      <c r="J760" s="32"/>
      <c r="K760" s="32" t="str">
        <f t="shared" si="80"/>
        <v/>
      </c>
      <c r="L760" s="32" t="str">
        <f t="shared" si="80"/>
        <v/>
      </c>
      <c r="M760" s="32" t="str">
        <f t="shared" si="80"/>
        <v/>
      </c>
      <c r="N760" s="32" t="str">
        <f t="shared" si="80"/>
        <v/>
      </c>
      <c r="O760" s="32" t="str">
        <f t="shared" si="80"/>
        <v/>
      </c>
      <c r="P760" s="32" t="str">
        <f t="shared" si="80"/>
        <v/>
      </c>
      <c r="Q760" s="7" t="str">
        <f t="shared" si="80"/>
        <v/>
      </c>
      <c r="R760" s="36"/>
      <c r="S760" s="32"/>
      <c r="T760" s="32"/>
      <c r="U760" s="36"/>
      <c r="V760" s="7" t="str">
        <f t="shared" si="78"/>
        <v/>
      </c>
      <c r="W760" s="32" t="str">
        <f t="shared" si="78"/>
        <v/>
      </c>
      <c r="X760" s="32">
        <f>VLOOKUP(D760,'2. Investing Projections'!C55:G154,3,FALSE)</f>
        <v>14241838.478486195</v>
      </c>
    </row>
    <row r="761" spans="4:24">
      <c r="D761" s="24">
        <f t="shared" si="75"/>
        <v>2071</v>
      </c>
      <c r="E761" s="32" t="str">
        <f t="shared" si="79"/>
        <v/>
      </c>
      <c r="F761" s="32" t="str">
        <f t="shared" si="79"/>
        <v/>
      </c>
      <c r="G761" s="32" t="str">
        <f t="shared" si="79"/>
        <v/>
      </c>
      <c r="H761" s="32" t="str">
        <f t="shared" si="79"/>
        <v/>
      </c>
      <c r="I761" s="32"/>
      <c r="J761" s="32"/>
      <c r="K761" s="32" t="str">
        <f t="shared" si="80"/>
        <v/>
      </c>
      <c r="L761" s="32" t="str">
        <f t="shared" si="80"/>
        <v/>
      </c>
      <c r="M761" s="32" t="str">
        <f t="shared" si="80"/>
        <v/>
      </c>
      <c r="N761" s="32" t="str">
        <f t="shared" si="80"/>
        <v/>
      </c>
      <c r="O761" s="32" t="str">
        <f t="shared" si="80"/>
        <v/>
      </c>
      <c r="P761" s="32" t="str">
        <f t="shared" si="80"/>
        <v/>
      </c>
      <c r="Q761" s="7" t="str">
        <f t="shared" si="80"/>
        <v/>
      </c>
      <c r="R761" s="36"/>
      <c r="S761" s="32"/>
      <c r="T761" s="32"/>
      <c r="U761" s="36"/>
      <c r="V761" s="7" t="str">
        <f t="shared" si="78"/>
        <v/>
      </c>
      <c r="W761" s="32" t="str">
        <f t="shared" si="78"/>
        <v/>
      </c>
      <c r="X761" s="32">
        <f>VLOOKUP(D761,'2. Investing Projections'!C56:G155,3,FALSE)</f>
        <v>15166502.271665202</v>
      </c>
    </row>
    <row r="762" spans="4:24">
      <c r="D762" s="24">
        <f t="shared" si="75"/>
        <v>2072</v>
      </c>
      <c r="E762" s="32" t="str">
        <f t="shared" si="79"/>
        <v/>
      </c>
      <c r="F762" s="32" t="str">
        <f t="shared" si="79"/>
        <v/>
      </c>
      <c r="G762" s="32" t="str">
        <f t="shared" si="79"/>
        <v/>
      </c>
      <c r="H762" s="32" t="str">
        <f t="shared" si="79"/>
        <v/>
      </c>
      <c r="I762" s="32"/>
      <c r="J762" s="32"/>
      <c r="K762" s="32" t="str">
        <f t="shared" si="80"/>
        <v/>
      </c>
      <c r="L762" s="32" t="str">
        <f t="shared" si="80"/>
        <v/>
      </c>
      <c r="M762" s="32" t="str">
        <f t="shared" si="80"/>
        <v/>
      </c>
      <c r="N762" s="32" t="str">
        <f t="shared" si="80"/>
        <v/>
      </c>
      <c r="O762" s="32" t="str">
        <f t="shared" si="80"/>
        <v/>
      </c>
      <c r="P762" s="32" t="str">
        <f t="shared" si="80"/>
        <v/>
      </c>
      <c r="Q762" s="7" t="str">
        <f t="shared" si="80"/>
        <v/>
      </c>
      <c r="R762" s="36"/>
      <c r="S762" s="32"/>
      <c r="T762" s="32"/>
      <c r="U762" s="36"/>
      <c r="V762" s="7" t="str">
        <f t="shared" si="78"/>
        <v/>
      </c>
      <c r="W762" s="32" t="str">
        <f t="shared" si="78"/>
        <v/>
      </c>
      <c r="X762" s="32">
        <f>VLOOKUP(D762,'2. Investing Projections'!C57:G156,3,FALSE)</f>
        <v>16148197.304317815</v>
      </c>
    </row>
    <row r="763" spans="4:24">
      <c r="D763" s="24">
        <f t="shared" si="75"/>
        <v>2073</v>
      </c>
      <c r="E763" s="32" t="str">
        <f t="shared" si="79"/>
        <v/>
      </c>
      <c r="F763" s="32" t="str">
        <f t="shared" si="79"/>
        <v/>
      </c>
      <c r="G763" s="32" t="str">
        <f t="shared" si="79"/>
        <v/>
      </c>
      <c r="H763" s="32" t="str">
        <f t="shared" si="79"/>
        <v/>
      </c>
      <c r="I763" s="32"/>
      <c r="J763" s="32"/>
      <c r="K763" s="32" t="str">
        <f t="shared" si="80"/>
        <v/>
      </c>
      <c r="L763" s="32" t="str">
        <f t="shared" si="80"/>
        <v/>
      </c>
      <c r="M763" s="32" t="str">
        <f t="shared" si="80"/>
        <v/>
      </c>
      <c r="N763" s="32" t="str">
        <f t="shared" si="80"/>
        <v/>
      </c>
      <c r="O763" s="32" t="str">
        <f t="shared" si="80"/>
        <v/>
      </c>
      <c r="P763" s="32" t="str">
        <f t="shared" si="80"/>
        <v/>
      </c>
      <c r="Q763" s="7" t="str">
        <f t="shared" si="80"/>
        <v/>
      </c>
      <c r="R763" s="36"/>
      <c r="S763" s="32"/>
      <c r="T763" s="32"/>
      <c r="U763" s="36"/>
      <c r="V763" s="7" t="str">
        <f t="shared" si="78"/>
        <v/>
      </c>
      <c r="W763" s="32" t="str">
        <f t="shared" si="78"/>
        <v/>
      </c>
      <c r="X763" s="32">
        <f>VLOOKUP(D763,'2. Investing Projections'!C58:G157,3,FALSE)</f>
        <v>17190441.138502691</v>
      </c>
    </row>
    <row r="764" spans="4:24">
      <c r="D764" s="24">
        <f t="shared" si="75"/>
        <v>2074</v>
      </c>
      <c r="E764" s="32" t="str">
        <f t="shared" si="79"/>
        <v/>
      </c>
      <c r="F764" s="32" t="str">
        <f t="shared" si="79"/>
        <v/>
      </c>
      <c r="G764" s="32" t="str">
        <f t="shared" si="79"/>
        <v/>
      </c>
      <c r="H764" s="32" t="str">
        <f t="shared" si="79"/>
        <v/>
      </c>
      <c r="I764" s="32"/>
      <c r="J764" s="32"/>
      <c r="K764" s="32" t="str">
        <f t="shared" si="80"/>
        <v/>
      </c>
      <c r="L764" s="32" t="str">
        <f t="shared" si="80"/>
        <v/>
      </c>
      <c r="M764" s="32" t="str">
        <f t="shared" si="80"/>
        <v/>
      </c>
      <c r="N764" s="32" t="str">
        <f t="shared" si="80"/>
        <v/>
      </c>
      <c r="O764" s="32" t="str">
        <f t="shared" si="80"/>
        <v/>
      </c>
      <c r="P764" s="32" t="str">
        <f t="shared" si="80"/>
        <v/>
      </c>
      <c r="Q764" s="7" t="str">
        <f t="shared" si="80"/>
        <v/>
      </c>
      <c r="R764" s="36"/>
      <c r="S764" s="32"/>
      <c r="T764" s="32"/>
      <c r="U764" s="36"/>
      <c r="V764" s="7" t="str">
        <f t="shared" si="78"/>
        <v/>
      </c>
      <c r="W764" s="32" t="str">
        <f t="shared" si="78"/>
        <v/>
      </c>
      <c r="X764" s="32">
        <f>VLOOKUP(D764,'2. Investing Projections'!C59:G158,3,FALSE)</f>
        <v>18296968.291809358</v>
      </c>
    </row>
    <row r="765" spans="4:24">
      <c r="D765" s="24">
        <f t="shared" si="75"/>
        <v>2075</v>
      </c>
      <c r="E765" s="32" t="str">
        <f t="shared" si="79"/>
        <v/>
      </c>
      <c r="F765" s="32" t="str">
        <f t="shared" si="79"/>
        <v/>
      </c>
      <c r="G765" s="32" t="str">
        <f t="shared" si="79"/>
        <v/>
      </c>
      <c r="H765" s="32" t="str">
        <f t="shared" si="79"/>
        <v/>
      </c>
      <c r="I765" s="32"/>
      <c r="J765" s="32"/>
      <c r="K765" s="32" t="str">
        <f t="shared" si="80"/>
        <v/>
      </c>
      <c r="L765" s="32" t="str">
        <f t="shared" si="80"/>
        <v/>
      </c>
      <c r="M765" s="32" t="str">
        <f t="shared" si="80"/>
        <v/>
      </c>
      <c r="N765" s="32" t="str">
        <f t="shared" si="80"/>
        <v/>
      </c>
      <c r="O765" s="32" t="str">
        <f t="shared" si="80"/>
        <v/>
      </c>
      <c r="P765" s="32" t="str">
        <f t="shared" si="80"/>
        <v/>
      </c>
      <c r="Q765" s="7" t="str">
        <f t="shared" si="80"/>
        <v/>
      </c>
      <c r="R765" s="36"/>
      <c r="S765" s="32"/>
      <c r="T765" s="32"/>
      <c r="U765" s="36"/>
      <c r="V765" s="7" t="str">
        <f t="shared" si="78"/>
        <v/>
      </c>
      <c r="W765" s="32" t="str">
        <f t="shared" si="78"/>
        <v/>
      </c>
      <c r="X765" s="32">
        <f>VLOOKUP(D765,'2. Investing Projections'!C60:G159,3,FALSE)</f>
        <v>19471743.618700627</v>
      </c>
    </row>
    <row r="766" spans="4:24">
      <c r="D766" s="24">
        <f t="shared" si="75"/>
        <v>2076</v>
      </c>
      <c r="E766" s="32" t="str">
        <f t="shared" si="79"/>
        <v/>
      </c>
      <c r="F766" s="32" t="str">
        <f t="shared" si="79"/>
        <v/>
      </c>
      <c r="G766" s="32" t="str">
        <f t="shared" si="79"/>
        <v/>
      </c>
      <c r="H766" s="32" t="str">
        <f t="shared" si="79"/>
        <v/>
      </c>
      <c r="I766" s="32"/>
      <c r="J766" s="32"/>
      <c r="K766" s="32" t="str">
        <f t="shared" si="80"/>
        <v/>
      </c>
      <c r="L766" s="32" t="str">
        <f t="shared" si="80"/>
        <v/>
      </c>
      <c r="M766" s="32" t="str">
        <f t="shared" si="80"/>
        <v/>
      </c>
      <c r="N766" s="32" t="str">
        <f t="shared" si="80"/>
        <v/>
      </c>
      <c r="O766" s="32" t="str">
        <f t="shared" si="80"/>
        <v/>
      </c>
      <c r="P766" s="32" t="str">
        <f t="shared" si="80"/>
        <v/>
      </c>
      <c r="Q766" s="7" t="str">
        <f t="shared" si="80"/>
        <v/>
      </c>
      <c r="R766" s="36"/>
      <c r="S766" s="32"/>
      <c r="T766" s="32"/>
      <c r="U766" s="36"/>
      <c r="V766" s="7" t="str">
        <f t="shared" si="78"/>
        <v/>
      </c>
      <c r="W766" s="32" t="str">
        <f t="shared" si="78"/>
        <v/>
      </c>
      <c r="X766" s="32">
        <f>VLOOKUP(D766,'2. Investing Projections'!C61:G160,3,FALSE)</f>
        <v>20718976.517186947</v>
      </c>
    </row>
    <row r="767" spans="4:24">
      <c r="D767" s="24">
        <f t="shared" si="75"/>
        <v>2077</v>
      </c>
      <c r="E767" s="32" t="str">
        <f t="shared" si="79"/>
        <v/>
      </c>
      <c r="F767" s="32" t="str">
        <f t="shared" si="79"/>
        <v/>
      </c>
      <c r="G767" s="32" t="str">
        <f t="shared" si="79"/>
        <v/>
      </c>
      <c r="H767" s="32" t="str">
        <f t="shared" si="79"/>
        <v/>
      </c>
      <c r="I767" s="32"/>
      <c r="J767" s="32"/>
      <c r="K767" s="32" t="str">
        <f t="shared" si="80"/>
        <v/>
      </c>
      <c r="L767" s="32" t="str">
        <f t="shared" si="80"/>
        <v/>
      </c>
      <c r="M767" s="32" t="str">
        <f t="shared" si="80"/>
        <v/>
      </c>
      <c r="N767" s="32" t="str">
        <f t="shared" si="80"/>
        <v/>
      </c>
      <c r="O767" s="32" t="str">
        <f t="shared" si="80"/>
        <v/>
      </c>
      <c r="P767" s="32" t="str">
        <f t="shared" si="80"/>
        <v/>
      </c>
      <c r="Q767" s="7" t="str">
        <f t="shared" si="80"/>
        <v/>
      </c>
      <c r="R767" s="36"/>
      <c r="S767" s="32"/>
      <c r="T767" s="32"/>
      <c r="U767" s="36"/>
      <c r="V767" s="7" t="str">
        <f t="shared" si="78"/>
        <v/>
      </c>
      <c r="W767" s="32" t="str">
        <f t="shared" si="78"/>
        <v/>
      </c>
      <c r="X767" s="32">
        <f>VLOOKUP(D767,'2. Investing Projections'!C62:G161,3,FALSE)</f>
        <v>22043136.011737324</v>
      </c>
    </row>
    <row r="768" spans="4:24">
      <c r="D768" s="24">
        <f t="shared" si="75"/>
        <v>2078</v>
      </c>
      <c r="E768" s="32" t="str">
        <f t="shared" si="79"/>
        <v/>
      </c>
      <c r="F768" s="32" t="str">
        <f t="shared" si="79"/>
        <v/>
      </c>
      <c r="G768" s="32" t="str">
        <f t="shared" si="79"/>
        <v/>
      </c>
      <c r="H768" s="32" t="str">
        <f t="shared" si="79"/>
        <v/>
      </c>
      <c r="I768" s="32"/>
      <c r="J768" s="32"/>
      <c r="K768" s="32" t="str">
        <f t="shared" si="80"/>
        <v/>
      </c>
      <c r="L768" s="32" t="str">
        <f t="shared" si="80"/>
        <v/>
      </c>
      <c r="M768" s="32" t="str">
        <f t="shared" si="80"/>
        <v/>
      </c>
      <c r="N768" s="32" t="str">
        <f t="shared" si="80"/>
        <v/>
      </c>
      <c r="O768" s="32" t="str">
        <f t="shared" si="80"/>
        <v/>
      </c>
      <c r="P768" s="32" t="str">
        <f t="shared" si="80"/>
        <v/>
      </c>
      <c r="Q768" s="7" t="str">
        <f t="shared" si="80"/>
        <v/>
      </c>
      <c r="R768" s="36"/>
      <c r="S768" s="32"/>
      <c r="T768" s="32"/>
      <c r="U768" s="36"/>
      <c r="V768" s="7" t="str">
        <f t="shared" si="78"/>
        <v/>
      </c>
      <c r="W768" s="32" t="str">
        <f t="shared" si="78"/>
        <v/>
      </c>
      <c r="X768" s="32">
        <f>VLOOKUP(D768,'2. Investing Projections'!C63:G162,3,FALSE)</f>
        <v>23448966.766471166</v>
      </c>
    </row>
    <row r="769" spans="4:24">
      <c r="D769" s="24">
        <f t="shared" si="75"/>
        <v>2079</v>
      </c>
      <c r="E769" s="32" t="str">
        <f t="shared" si="79"/>
        <v/>
      </c>
      <c r="F769" s="32" t="str">
        <f t="shared" si="79"/>
        <v/>
      </c>
      <c r="G769" s="32" t="str">
        <f t="shared" si="79"/>
        <v/>
      </c>
      <c r="H769" s="32" t="str">
        <f t="shared" si="79"/>
        <v/>
      </c>
      <c r="I769" s="32"/>
      <c r="J769" s="32"/>
      <c r="K769" s="32" t="str">
        <f t="shared" si="80"/>
        <v/>
      </c>
      <c r="L769" s="32" t="str">
        <f t="shared" si="80"/>
        <v/>
      </c>
      <c r="M769" s="32" t="str">
        <f t="shared" si="80"/>
        <v/>
      </c>
      <c r="N769" s="32" t="str">
        <f t="shared" si="80"/>
        <v/>
      </c>
      <c r="O769" s="32" t="str">
        <f t="shared" si="80"/>
        <v/>
      </c>
      <c r="P769" s="32" t="str">
        <f t="shared" si="80"/>
        <v/>
      </c>
      <c r="Q769" s="7" t="str">
        <f t="shared" si="80"/>
        <v/>
      </c>
      <c r="R769" s="36"/>
      <c r="S769" s="32"/>
      <c r="T769" s="32"/>
      <c r="U769" s="36"/>
      <c r="V769" s="7" t="str">
        <f t="shared" si="78"/>
        <v/>
      </c>
      <c r="W769" s="32" t="str">
        <f t="shared" si="78"/>
        <v/>
      </c>
      <c r="X769" s="32">
        <f>VLOOKUP(D769,'2. Investing Projections'!C64:G163,3,FALSE)</f>
        <v>24941506.08600881</v>
      </c>
    </row>
    <row r="770" spans="4:24">
      <c r="D770" s="24">
        <f t="shared" si="75"/>
        <v>2080</v>
      </c>
      <c r="E770" s="32" t="str">
        <f t="shared" si="79"/>
        <v/>
      </c>
      <c r="F770" s="32" t="str">
        <f t="shared" si="79"/>
        <v/>
      </c>
      <c r="G770" s="32" t="str">
        <f t="shared" si="79"/>
        <v/>
      </c>
      <c r="H770" s="32" t="str">
        <f t="shared" si="79"/>
        <v/>
      </c>
      <c r="I770" s="32"/>
      <c r="J770" s="32"/>
      <c r="K770" s="32" t="str">
        <f t="shared" si="80"/>
        <v/>
      </c>
      <c r="L770" s="32" t="str">
        <f t="shared" si="80"/>
        <v/>
      </c>
      <c r="M770" s="32" t="str">
        <f t="shared" si="80"/>
        <v/>
      </c>
      <c r="N770" s="32" t="str">
        <f t="shared" si="80"/>
        <v/>
      </c>
      <c r="O770" s="32" t="str">
        <f t="shared" si="80"/>
        <v/>
      </c>
      <c r="P770" s="32" t="str">
        <f t="shared" si="80"/>
        <v/>
      </c>
      <c r="Q770" s="7" t="str">
        <f t="shared" si="80"/>
        <v/>
      </c>
      <c r="R770" s="36"/>
      <c r="S770" s="32"/>
      <c r="T770" s="32"/>
      <c r="U770" s="36"/>
      <c r="V770" s="7" t="str">
        <f t="shared" si="78"/>
        <v/>
      </c>
      <c r="W770" s="32" t="str">
        <f t="shared" si="78"/>
        <v/>
      </c>
      <c r="X770" s="32">
        <f>VLOOKUP(D770,'2. Investing Projections'!C65:G164,3,FALSE)</f>
        <v>26526101.964897245</v>
      </c>
    </row>
    <row r="771" spans="4:24">
      <c r="D771" s="24">
        <f t="shared" si="75"/>
        <v>2081</v>
      </c>
      <c r="E771" s="32" t="str">
        <f t="shared" si="79"/>
        <v/>
      </c>
      <c r="F771" s="32" t="str">
        <f t="shared" si="79"/>
        <v/>
      </c>
      <c r="G771" s="32" t="str">
        <f t="shared" si="79"/>
        <v/>
      </c>
      <c r="H771" s="32" t="str">
        <f t="shared" si="79"/>
        <v/>
      </c>
      <c r="I771" s="32"/>
      <c r="J771" s="32"/>
      <c r="K771" s="32" t="str">
        <f t="shared" si="80"/>
        <v/>
      </c>
      <c r="L771" s="32" t="str">
        <f t="shared" si="80"/>
        <v/>
      </c>
      <c r="M771" s="32" t="str">
        <f t="shared" si="80"/>
        <v/>
      </c>
      <c r="N771" s="32" t="str">
        <f t="shared" si="80"/>
        <v/>
      </c>
      <c r="O771" s="32" t="str">
        <f t="shared" si="80"/>
        <v/>
      </c>
      <c r="P771" s="32" t="str">
        <f t="shared" si="80"/>
        <v/>
      </c>
      <c r="Q771" s="7" t="str">
        <f t="shared" si="80"/>
        <v/>
      </c>
      <c r="R771" s="36"/>
      <c r="S771" s="32"/>
      <c r="T771" s="32"/>
      <c r="U771" s="36"/>
      <c r="V771" s="7" t="str">
        <f t="shared" si="78"/>
        <v/>
      </c>
      <c r="W771" s="32" t="str">
        <f t="shared" si="78"/>
        <v/>
      </c>
      <c r="X771" s="32">
        <f>VLOOKUP(D771,'2. Investing Projections'!C66:G165,3,FALSE)</f>
        <v>28208432.250285041</v>
      </c>
    </row>
    <row r="772" spans="4:24">
      <c r="D772" s="24">
        <f t="shared" si="75"/>
        <v>2082</v>
      </c>
      <c r="E772" s="32" t="str">
        <f t="shared" si="79"/>
        <v/>
      </c>
      <c r="F772" s="32" t="str">
        <f t="shared" si="79"/>
        <v/>
      </c>
      <c r="G772" s="32" t="str">
        <f t="shared" si="79"/>
        <v/>
      </c>
      <c r="H772" s="32" t="str">
        <f t="shared" si="79"/>
        <v/>
      </c>
      <c r="I772" s="32"/>
      <c r="J772" s="32"/>
      <c r="K772" s="32" t="str">
        <f t="shared" si="80"/>
        <v/>
      </c>
      <c r="L772" s="32" t="str">
        <f t="shared" si="80"/>
        <v/>
      </c>
      <c r="M772" s="32" t="str">
        <f t="shared" si="80"/>
        <v/>
      </c>
      <c r="N772" s="32" t="str">
        <f t="shared" si="80"/>
        <v/>
      </c>
      <c r="O772" s="32" t="str">
        <f t="shared" si="80"/>
        <v/>
      </c>
      <c r="P772" s="32" t="str">
        <f t="shared" si="80"/>
        <v/>
      </c>
      <c r="Q772" s="7" t="str">
        <f t="shared" si="80"/>
        <v/>
      </c>
      <c r="R772" s="36"/>
      <c r="S772" s="32"/>
      <c r="T772" s="32"/>
      <c r="U772" s="36"/>
      <c r="V772" s="7" t="str">
        <f t="shared" si="78"/>
        <v/>
      </c>
      <c r="W772" s="32" t="str">
        <f t="shared" si="78"/>
        <v/>
      </c>
      <c r="X772" s="32">
        <f>VLOOKUP(D772,'2. Investing Projections'!C67:G166,3,FALSE)</f>
        <v>29994524.986508925</v>
      </c>
    </row>
    <row r="773" spans="4:24">
      <c r="D773" s="24">
        <f t="shared" si="75"/>
        <v>2083</v>
      </c>
      <c r="E773" s="32" t="str">
        <f t="shared" si="79"/>
        <v/>
      </c>
      <c r="F773" s="32" t="str">
        <f t="shared" si="79"/>
        <v/>
      </c>
      <c r="G773" s="32" t="str">
        <f t="shared" si="79"/>
        <v/>
      </c>
      <c r="H773" s="32" t="str">
        <f t="shared" si="79"/>
        <v/>
      </c>
      <c r="I773" s="32"/>
      <c r="J773" s="32"/>
      <c r="K773" s="32" t="str">
        <f t="shared" si="80"/>
        <v/>
      </c>
      <c r="L773" s="32" t="str">
        <f t="shared" si="80"/>
        <v/>
      </c>
      <c r="M773" s="32" t="str">
        <f t="shared" si="80"/>
        <v/>
      </c>
      <c r="N773" s="32" t="str">
        <f t="shared" si="80"/>
        <v/>
      </c>
      <c r="O773" s="32" t="str">
        <f t="shared" si="80"/>
        <v/>
      </c>
      <c r="P773" s="32" t="str">
        <f t="shared" si="80"/>
        <v/>
      </c>
      <c r="Q773" s="7" t="str">
        <f t="shared" si="80"/>
        <v/>
      </c>
      <c r="R773" s="36"/>
      <c r="S773" s="32"/>
      <c r="T773" s="32"/>
      <c r="U773" s="36"/>
      <c r="V773" s="7" t="str">
        <f t="shared" si="78"/>
        <v/>
      </c>
      <c r="W773" s="32" t="str">
        <f t="shared" si="78"/>
        <v/>
      </c>
      <c r="X773" s="32">
        <f>VLOOKUP(D773,'2. Investing Projections'!C68:G167,3,FALSE)</f>
        <v>31890780.014490161</v>
      </c>
    </row>
    <row r="774" spans="4:24">
      <c r="D774" s="24">
        <f t="shared" si="75"/>
        <v>2084</v>
      </c>
      <c r="E774" s="32" t="str">
        <f t="shared" si="79"/>
        <v/>
      </c>
      <c r="F774" s="32" t="str">
        <f t="shared" si="79"/>
        <v/>
      </c>
      <c r="G774" s="32" t="str">
        <f t="shared" si="79"/>
        <v/>
      </c>
      <c r="H774" s="32" t="str">
        <f t="shared" si="79"/>
        <v/>
      </c>
      <c r="I774" s="32"/>
      <c r="J774" s="32"/>
      <c r="K774" s="32" t="str">
        <f t="shared" si="80"/>
        <v/>
      </c>
      <c r="L774" s="32" t="str">
        <f t="shared" si="80"/>
        <v/>
      </c>
      <c r="M774" s="32" t="str">
        <f t="shared" si="80"/>
        <v/>
      </c>
      <c r="N774" s="32" t="str">
        <f t="shared" si="80"/>
        <v/>
      </c>
      <c r="O774" s="32" t="str">
        <f t="shared" si="80"/>
        <v/>
      </c>
      <c r="P774" s="32" t="str">
        <f t="shared" si="80"/>
        <v/>
      </c>
      <c r="Q774" s="7" t="str">
        <f t="shared" si="80"/>
        <v/>
      </c>
      <c r="R774" s="36"/>
      <c r="S774" s="32"/>
      <c r="T774" s="32"/>
      <c r="U774" s="36"/>
      <c r="V774" s="7" t="str">
        <f t="shared" si="78"/>
        <v/>
      </c>
      <c r="W774" s="32" t="str">
        <f t="shared" si="78"/>
        <v/>
      </c>
      <c r="X774" s="32">
        <f>VLOOKUP(D774,'2. Investing Projections'!C69:G168,3,FALSE)</f>
        <v>33903991.903334342</v>
      </c>
    </row>
    <row r="775" spans="4:24">
      <c r="D775" s="24">
        <f t="shared" si="75"/>
        <v>2085</v>
      </c>
      <c r="E775" s="32" t="str">
        <f t="shared" si="79"/>
        <v/>
      </c>
      <c r="F775" s="32" t="str">
        <f t="shared" si="79"/>
        <v/>
      </c>
      <c r="G775" s="32" t="str">
        <f t="shared" si="79"/>
        <v/>
      </c>
      <c r="H775" s="32" t="str">
        <f t="shared" si="79"/>
        <v/>
      </c>
      <c r="I775" s="32"/>
      <c r="J775" s="32"/>
      <c r="K775" s="32" t="str">
        <f t="shared" si="80"/>
        <v/>
      </c>
      <c r="L775" s="32" t="str">
        <f t="shared" si="80"/>
        <v/>
      </c>
      <c r="M775" s="32" t="str">
        <f t="shared" si="80"/>
        <v/>
      </c>
      <c r="N775" s="32" t="str">
        <f t="shared" si="80"/>
        <v/>
      </c>
      <c r="O775" s="32" t="str">
        <f t="shared" si="80"/>
        <v/>
      </c>
      <c r="P775" s="32" t="str">
        <f t="shared" si="80"/>
        <v/>
      </c>
      <c r="Q775" s="7" t="str">
        <f t="shared" si="80"/>
        <v/>
      </c>
      <c r="R775" s="36"/>
      <c r="S775" s="32"/>
      <c r="T775" s="32"/>
      <c r="U775" s="36"/>
      <c r="V775" s="7" t="str">
        <f t="shared" si="78"/>
        <v/>
      </c>
      <c r="W775" s="32" t="str">
        <f t="shared" si="78"/>
        <v/>
      </c>
      <c r="X775" s="32">
        <f>VLOOKUP(D775,'2. Investing Projections'!C70:G169,3,FALSE)</f>
        <v>36041374.296302021</v>
      </c>
    </row>
    <row r="776" spans="4:24">
      <c r="D776" s="24">
        <f t="shared" ref="D776:D790" si="81">D775+1</f>
        <v>2086</v>
      </c>
      <c r="E776" s="32" t="str">
        <f t="shared" si="79"/>
        <v/>
      </c>
      <c r="F776" s="32" t="str">
        <f t="shared" si="79"/>
        <v/>
      </c>
      <c r="G776" s="32" t="str">
        <f t="shared" si="79"/>
        <v/>
      </c>
      <c r="H776" s="32" t="str">
        <f t="shared" si="79"/>
        <v/>
      </c>
      <c r="I776" s="32"/>
      <c r="J776" s="32"/>
      <c r="K776" s="32" t="str">
        <f t="shared" si="80"/>
        <v/>
      </c>
      <c r="L776" s="32" t="str">
        <f t="shared" si="80"/>
        <v/>
      </c>
      <c r="M776" s="32" t="str">
        <f t="shared" si="80"/>
        <v/>
      </c>
      <c r="N776" s="32" t="str">
        <f t="shared" si="80"/>
        <v/>
      </c>
      <c r="O776" s="32" t="str">
        <f t="shared" si="80"/>
        <v/>
      </c>
      <c r="P776" s="32" t="str">
        <f t="shared" si="80"/>
        <v/>
      </c>
      <c r="Q776" s="7" t="str">
        <f t="shared" si="80"/>
        <v/>
      </c>
      <c r="R776" s="36"/>
      <c r="S776" s="32"/>
      <c r="T776" s="32"/>
      <c r="U776" s="36"/>
      <c r="V776" s="7" t="str">
        <f t="shared" si="78"/>
        <v/>
      </c>
      <c r="W776" s="32" t="str">
        <f t="shared" si="78"/>
        <v/>
      </c>
      <c r="X776" s="32">
        <f>VLOOKUP(D776,'2. Investing Projections'!C71:G170,3,FALSE)</f>
        <v>38310585.758385651</v>
      </c>
    </row>
    <row r="777" spans="4:24">
      <c r="D777" s="24">
        <f t="shared" si="81"/>
        <v>2087</v>
      </c>
      <c r="E777" s="32" t="str">
        <f t="shared" si="79"/>
        <v/>
      </c>
      <c r="F777" s="32" t="str">
        <f t="shared" si="79"/>
        <v/>
      </c>
      <c r="G777" s="32" t="str">
        <f t="shared" si="79"/>
        <v/>
      </c>
      <c r="H777" s="32" t="str">
        <f t="shared" si="79"/>
        <v/>
      </c>
      <c r="I777" s="32"/>
      <c r="J777" s="32"/>
      <c r="K777" s="32" t="str">
        <f t="shared" si="80"/>
        <v/>
      </c>
      <c r="L777" s="32" t="str">
        <f t="shared" si="80"/>
        <v/>
      </c>
      <c r="M777" s="32" t="str">
        <f t="shared" si="80"/>
        <v/>
      </c>
      <c r="N777" s="32" t="str">
        <f t="shared" si="80"/>
        <v/>
      </c>
      <c r="O777" s="32" t="str">
        <f t="shared" si="80"/>
        <v/>
      </c>
      <c r="P777" s="32" t="str">
        <f t="shared" si="80"/>
        <v/>
      </c>
      <c r="Q777" s="7" t="str">
        <f t="shared" si="80"/>
        <v/>
      </c>
      <c r="R777" s="36"/>
      <c r="S777" s="32"/>
      <c r="T777" s="32"/>
      <c r="U777" s="36"/>
      <c r="V777" s="7" t="str">
        <f t="shared" si="78"/>
        <v/>
      </c>
      <c r="W777" s="32" t="str">
        <f t="shared" si="78"/>
        <v/>
      </c>
      <c r="X777" s="32">
        <f>VLOOKUP(D777,'2. Investing Projections'!C72:G171,3,FALSE)</f>
        <v>40719757.218108431</v>
      </c>
    </row>
    <row r="778" spans="4:24">
      <c r="D778" s="24">
        <f t="shared" si="81"/>
        <v>2088</v>
      </c>
      <c r="E778" s="32" t="str">
        <f t="shared" si="79"/>
        <v/>
      </c>
      <c r="F778" s="32" t="str">
        <f t="shared" si="79"/>
        <v/>
      </c>
      <c r="G778" s="32" t="str">
        <f t="shared" si="79"/>
        <v/>
      </c>
      <c r="H778" s="32" t="str">
        <f t="shared" si="79"/>
        <v/>
      </c>
      <c r="I778" s="32"/>
      <c r="J778" s="32"/>
      <c r="K778" s="32" t="str">
        <f t="shared" si="80"/>
        <v/>
      </c>
      <c r="L778" s="32" t="str">
        <f t="shared" si="80"/>
        <v/>
      </c>
      <c r="M778" s="32" t="str">
        <f t="shared" si="80"/>
        <v/>
      </c>
      <c r="N778" s="32" t="str">
        <f t="shared" si="80"/>
        <v/>
      </c>
      <c r="O778" s="32" t="str">
        <f t="shared" si="80"/>
        <v/>
      </c>
      <c r="P778" s="32" t="str">
        <f t="shared" si="80"/>
        <v/>
      </c>
      <c r="Q778" s="7" t="str">
        <f t="shared" si="80"/>
        <v/>
      </c>
      <c r="R778" s="36"/>
      <c r="S778" s="32"/>
      <c r="T778" s="32"/>
      <c r="U778" s="36"/>
      <c r="V778" s="7" t="str">
        <f t="shared" si="78"/>
        <v/>
      </c>
      <c r="W778" s="32" t="str">
        <f t="shared" si="78"/>
        <v/>
      </c>
      <c r="X778" s="32">
        <f>VLOOKUP(D778,'2. Investing Projections'!C73:G172,3,FALSE)</f>
        <v>43277521.101873308</v>
      </c>
    </row>
    <row r="779" spans="4:24">
      <c r="D779" s="24">
        <f t="shared" si="81"/>
        <v>2089</v>
      </c>
      <c r="E779" s="32" t="str">
        <f t="shared" si="79"/>
        <v/>
      </c>
      <c r="F779" s="32" t="str">
        <f t="shared" si="79"/>
        <v/>
      </c>
      <c r="G779" s="32" t="str">
        <f t="shared" si="79"/>
        <v/>
      </c>
      <c r="H779" s="32" t="str">
        <f t="shared" si="79"/>
        <v/>
      </c>
      <c r="I779" s="32"/>
      <c r="J779" s="32"/>
      <c r="K779" s="32" t="str">
        <f t="shared" si="80"/>
        <v/>
      </c>
      <c r="L779" s="32" t="str">
        <f t="shared" si="80"/>
        <v/>
      </c>
      <c r="M779" s="32" t="str">
        <f t="shared" si="80"/>
        <v/>
      </c>
      <c r="N779" s="32" t="str">
        <f t="shared" si="80"/>
        <v/>
      </c>
      <c r="O779" s="32" t="str">
        <f t="shared" si="80"/>
        <v/>
      </c>
      <c r="P779" s="32" t="str">
        <f t="shared" si="80"/>
        <v/>
      </c>
      <c r="Q779" s="7" t="str">
        <f t="shared" si="80"/>
        <v/>
      </c>
      <c r="R779" s="36"/>
      <c r="S779" s="32"/>
      <c r="T779" s="32"/>
      <c r="U779" s="36"/>
      <c r="V779" s="7" t="str">
        <f t="shared" si="78"/>
        <v/>
      </c>
      <c r="W779" s="32" t="str">
        <f t="shared" si="78"/>
        <v/>
      </c>
      <c r="X779" s="32">
        <f>VLOOKUP(D779,'2. Investing Projections'!C74:G173,3,FALSE)</f>
        <v>45993042.265254863</v>
      </c>
    </row>
    <row r="780" spans="4:24">
      <c r="D780" s="24">
        <f t="shared" si="81"/>
        <v>2090</v>
      </c>
      <c r="E780" s="32" t="str">
        <f t="shared" si="79"/>
        <v/>
      </c>
      <c r="F780" s="32" t="str">
        <f t="shared" si="79"/>
        <v/>
      </c>
      <c r="G780" s="32" t="str">
        <f t="shared" si="79"/>
        <v/>
      </c>
      <c r="H780" s="32" t="str">
        <f t="shared" si="79"/>
        <v/>
      </c>
      <c r="I780" s="32"/>
      <c r="J780" s="32"/>
      <c r="K780" s="32" t="str">
        <f t="shared" si="80"/>
        <v/>
      </c>
      <c r="L780" s="32" t="str">
        <f t="shared" si="80"/>
        <v/>
      </c>
      <c r="M780" s="32" t="str">
        <f t="shared" si="80"/>
        <v/>
      </c>
      <c r="N780" s="32" t="str">
        <f t="shared" si="80"/>
        <v/>
      </c>
      <c r="O780" s="32" t="str">
        <f t="shared" si="80"/>
        <v/>
      </c>
      <c r="P780" s="32" t="str">
        <f t="shared" si="80"/>
        <v/>
      </c>
      <c r="Q780" s="7" t="str">
        <f t="shared" si="80"/>
        <v/>
      </c>
      <c r="R780" s="36"/>
      <c r="S780" s="32"/>
      <c r="T780" s="32"/>
      <c r="U780" s="36"/>
      <c r="V780" s="7" t="str">
        <f t="shared" si="78"/>
        <v/>
      </c>
      <c r="W780" s="32" t="str">
        <f t="shared" si="78"/>
        <v/>
      </c>
      <c r="X780" s="32">
        <f>VLOOKUP(D780,'2. Investing Projections'!C75:G174,3,FALSE)</f>
        <v>48876050.832065515</v>
      </c>
    </row>
    <row r="781" spans="4:24">
      <c r="D781" s="24">
        <f t="shared" si="81"/>
        <v>2091</v>
      </c>
      <c r="E781" s="32" t="str">
        <f t="shared" si="79"/>
        <v/>
      </c>
      <c r="F781" s="32" t="str">
        <f t="shared" si="79"/>
        <v/>
      </c>
      <c r="G781" s="32" t="str">
        <f t="shared" si="79"/>
        <v/>
      </c>
      <c r="H781" s="32" t="str">
        <f t="shared" si="79"/>
        <v/>
      </c>
      <c r="I781" s="32"/>
      <c r="J781" s="32"/>
      <c r="K781" s="32" t="str">
        <f t="shared" si="80"/>
        <v/>
      </c>
      <c r="L781" s="32" t="str">
        <f t="shared" si="80"/>
        <v/>
      </c>
      <c r="M781" s="32" t="str">
        <f t="shared" si="80"/>
        <v/>
      </c>
      <c r="N781" s="32" t="str">
        <f t="shared" si="80"/>
        <v/>
      </c>
      <c r="O781" s="32" t="str">
        <f t="shared" si="80"/>
        <v/>
      </c>
      <c r="P781" s="32" t="str">
        <f t="shared" si="80"/>
        <v/>
      </c>
      <c r="Q781" s="7" t="str">
        <f t="shared" si="80"/>
        <v/>
      </c>
      <c r="R781" s="36"/>
      <c r="S781" s="32"/>
      <c r="T781" s="32"/>
      <c r="U781" s="36"/>
      <c r="V781" s="7" t="str">
        <f t="shared" si="78"/>
        <v/>
      </c>
      <c r="W781" s="32" t="str">
        <f t="shared" si="78"/>
        <v/>
      </c>
      <c r="X781" s="32">
        <f>VLOOKUP(D781,'2. Investing Projections'!C76:G175,3,FALSE)</f>
        <v>51936877.058863647</v>
      </c>
    </row>
    <row r="782" spans="4:24">
      <c r="D782" s="24">
        <f t="shared" si="81"/>
        <v>2092</v>
      </c>
      <c r="E782" s="32" t="str">
        <f t="shared" si="79"/>
        <v/>
      </c>
      <c r="F782" s="32" t="str">
        <f t="shared" si="79"/>
        <v/>
      </c>
      <c r="G782" s="32" t="str">
        <f t="shared" si="79"/>
        <v/>
      </c>
      <c r="H782" s="32" t="str">
        <f t="shared" si="79"/>
        <v/>
      </c>
      <c r="I782" s="32"/>
      <c r="J782" s="32"/>
      <c r="K782" s="32" t="str">
        <f t="shared" si="80"/>
        <v/>
      </c>
      <c r="L782" s="32" t="str">
        <f t="shared" si="80"/>
        <v/>
      </c>
      <c r="M782" s="32" t="str">
        <f t="shared" si="80"/>
        <v/>
      </c>
      <c r="N782" s="32" t="str">
        <f t="shared" si="80"/>
        <v/>
      </c>
      <c r="O782" s="32" t="str">
        <f t="shared" si="80"/>
        <v/>
      </c>
      <c r="P782" s="32" t="str">
        <f t="shared" si="80"/>
        <v/>
      </c>
      <c r="Q782" s="7" t="str">
        <f t="shared" si="80"/>
        <v/>
      </c>
      <c r="R782" s="36"/>
      <c r="S782" s="32"/>
      <c r="T782" s="32"/>
      <c r="U782" s="36"/>
      <c r="V782" s="7" t="str">
        <f t="shared" si="78"/>
        <v/>
      </c>
      <c r="W782" s="32" t="str">
        <f t="shared" si="78"/>
        <v/>
      </c>
      <c r="X782" s="32">
        <f>VLOOKUP(D782,'2. Investing Projections'!C77:G176,3,FALSE)</f>
        <v>55186488.349828146</v>
      </c>
    </row>
    <row r="783" spans="4:24">
      <c r="D783" s="24">
        <f t="shared" si="81"/>
        <v>2093</v>
      </c>
      <c r="E783" s="32" t="str">
        <f t="shared" si="79"/>
        <v/>
      </c>
      <c r="F783" s="32" t="str">
        <f t="shared" si="79"/>
        <v/>
      </c>
      <c r="G783" s="32" t="str">
        <f t="shared" si="79"/>
        <v/>
      </c>
      <c r="H783" s="32" t="str">
        <f t="shared" si="79"/>
        <v/>
      </c>
      <c r="I783" s="32"/>
      <c r="J783" s="32"/>
      <c r="K783" s="32" t="str">
        <f t="shared" si="80"/>
        <v/>
      </c>
      <c r="L783" s="32" t="str">
        <f t="shared" si="80"/>
        <v/>
      </c>
      <c r="M783" s="32" t="str">
        <f t="shared" si="80"/>
        <v/>
      </c>
      <c r="N783" s="32" t="str">
        <f t="shared" si="80"/>
        <v/>
      </c>
      <c r="O783" s="32" t="str">
        <f t="shared" si="80"/>
        <v/>
      </c>
      <c r="P783" s="32" t="str">
        <f t="shared" si="80"/>
        <v/>
      </c>
      <c r="Q783" s="7" t="str">
        <f t="shared" si="80"/>
        <v/>
      </c>
      <c r="R783" s="36"/>
      <c r="S783" s="32"/>
      <c r="T783" s="32"/>
      <c r="U783" s="36"/>
      <c r="V783" s="7" t="str">
        <f t="shared" si="78"/>
        <v/>
      </c>
      <c r="W783" s="32" t="str">
        <f t="shared" si="78"/>
        <v/>
      </c>
      <c r="X783" s="32">
        <f>VLOOKUP(D783,'2. Investing Projections'!C78:G177,3,FALSE)</f>
        <v>58636528.554629512</v>
      </c>
    </row>
    <row r="784" spans="4:24">
      <c r="D784" s="24">
        <f t="shared" si="81"/>
        <v>2094</v>
      </c>
      <c r="E784" s="32" t="str">
        <f t="shared" si="79"/>
        <v/>
      </c>
      <c r="F784" s="32" t="str">
        <f t="shared" si="79"/>
        <v/>
      </c>
      <c r="G784" s="32" t="str">
        <f t="shared" si="79"/>
        <v/>
      </c>
      <c r="H784" s="32" t="str">
        <f t="shared" si="79"/>
        <v/>
      </c>
      <c r="I784" s="32"/>
      <c r="J784" s="32"/>
      <c r="K784" s="32" t="str">
        <f t="shared" si="80"/>
        <v/>
      </c>
      <c r="L784" s="32" t="str">
        <f t="shared" si="80"/>
        <v/>
      </c>
      <c r="M784" s="32" t="str">
        <f t="shared" si="80"/>
        <v/>
      </c>
      <c r="N784" s="32" t="str">
        <f t="shared" si="80"/>
        <v/>
      </c>
      <c r="O784" s="32" t="str">
        <f t="shared" si="80"/>
        <v/>
      </c>
      <c r="P784" s="32" t="str">
        <f t="shared" si="80"/>
        <v/>
      </c>
      <c r="Q784" s="7" t="str">
        <f t="shared" si="80"/>
        <v/>
      </c>
      <c r="R784" s="36"/>
      <c r="S784" s="32"/>
      <c r="T784" s="32"/>
      <c r="U784" s="36"/>
      <c r="V784" s="7" t="str">
        <f t="shared" si="78"/>
        <v/>
      </c>
      <c r="W784" s="32" t="str">
        <f t="shared" si="78"/>
        <v/>
      </c>
      <c r="X784" s="32">
        <f>VLOOKUP(D784,'2. Investing Projections'!C79:G178,3,FALSE)</f>
        <v>62299359.690107591</v>
      </c>
    </row>
    <row r="785" spans="4:24">
      <c r="D785" s="24">
        <f t="shared" si="81"/>
        <v>2095</v>
      </c>
      <c r="E785" s="32" t="str">
        <f t="shared" si="79"/>
        <v/>
      </c>
      <c r="F785" s="32" t="str">
        <f t="shared" si="79"/>
        <v/>
      </c>
      <c r="G785" s="32" t="str">
        <f t="shared" si="79"/>
        <v/>
      </c>
      <c r="H785" s="32" t="str">
        <f t="shared" si="79"/>
        <v/>
      </c>
      <c r="I785" s="32"/>
      <c r="J785" s="32"/>
      <c r="K785" s="32" t="str">
        <f t="shared" si="80"/>
        <v/>
      </c>
      <c r="L785" s="32" t="str">
        <f t="shared" si="80"/>
        <v/>
      </c>
      <c r="M785" s="32" t="str">
        <f t="shared" si="80"/>
        <v/>
      </c>
      <c r="N785" s="32" t="str">
        <f t="shared" si="80"/>
        <v/>
      </c>
      <c r="O785" s="32" t="str">
        <f t="shared" si="80"/>
        <v/>
      </c>
      <c r="P785" s="32" t="str">
        <f t="shared" si="80"/>
        <v/>
      </c>
      <c r="Q785" s="7" t="str">
        <f t="shared" si="80"/>
        <v/>
      </c>
      <c r="R785" s="36"/>
      <c r="S785" s="32"/>
      <c r="T785" s="32"/>
      <c r="U785" s="36"/>
      <c r="V785" s="7" t="str">
        <f t="shared" si="78"/>
        <v/>
      </c>
      <c r="W785" s="32" t="str">
        <f t="shared" si="78"/>
        <v/>
      </c>
      <c r="X785" s="32">
        <f>VLOOKUP(D785,'2. Investing Projections'!C80:G179,3,FALSE)</f>
        <v>66188106.235251069</v>
      </c>
    </row>
    <row r="786" spans="4:24">
      <c r="D786" s="24">
        <f t="shared" si="81"/>
        <v>2096</v>
      </c>
      <c r="E786" s="32" t="str">
        <f t="shared" si="79"/>
        <v/>
      </c>
      <c r="F786" s="32" t="str">
        <f t="shared" si="79"/>
        <v/>
      </c>
      <c r="G786" s="32" t="str">
        <f t="shared" si="79"/>
        <v/>
      </c>
      <c r="H786" s="32" t="str">
        <f t="shared" si="79"/>
        <v/>
      </c>
      <c r="I786" s="32"/>
      <c r="J786" s="32"/>
      <c r="K786" s="32" t="str">
        <f t="shared" si="80"/>
        <v/>
      </c>
      <c r="L786" s="32" t="str">
        <f t="shared" si="80"/>
        <v/>
      </c>
      <c r="M786" s="32" t="str">
        <f t="shared" si="80"/>
        <v/>
      </c>
      <c r="N786" s="32" t="str">
        <f t="shared" si="80"/>
        <v/>
      </c>
      <c r="O786" s="32" t="str">
        <f t="shared" si="80"/>
        <v/>
      </c>
      <c r="P786" s="32" t="str">
        <f t="shared" si="80"/>
        <v/>
      </c>
      <c r="Q786" s="7" t="str">
        <f t="shared" si="80"/>
        <v/>
      </c>
      <c r="R786" s="36"/>
      <c r="S786" s="32"/>
      <c r="T786" s="32"/>
      <c r="U786" s="36"/>
      <c r="V786" s="7" t="str">
        <f t="shared" si="78"/>
        <v/>
      </c>
      <c r="W786" s="32" t="str">
        <f t="shared" si="78"/>
        <v/>
      </c>
      <c r="X786" s="32">
        <f>VLOOKUP(D786,'2. Investing Projections'!C81:G180,3,FALSE)</f>
        <v>70316702.158194646</v>
      </c>
    </row>
    <row r="787" spans="4:24">
      <c r="D787" s="24">
        <f t="shared" si="81"/>
        <v>2097</v>
      </c>
      <c r="E787" s="32" t="str">
        <f t="shared" si="79"/>
        <v/>
      </c>
      <c r="F787" s="32" t="str">
        <f t="shared" si="79"/>
        <v/>
      </c>
      <c r="G787" s="32" t="str">
        <f t="shared" si="79"/>
        <v/>
      </c>
      <c r="H787" s="32" t="str">
        <f t="shared" si="79"/>
        <v/>
      </c>
      <c r="I787" s="32"/>
      <c r="J787" s="32"/>
      <c r="K787" s="32" t="str">
        <f t="shared" si="80"/>
        <v/>
      </c>
      <c r="L787" s="32" t="str">
        <f t="shared" si="80"/>
        <v/>
      </c>
      <c r="M787" s="32" t="str">
        <f t="shared" si="80"/>
        <v/>
      </c>
      <c r="N787" s="32" t="str">
        <f t="shared" si="80"/>
        <v/>
      </c>
      <c r="O787" s="32" t="str">
        <f t="shared" si="80"/>
        <v/>
      </c>
      <c r="P787" s="32" t="str">
        <f t="shared" si="80"/>
        <v/>
      </c>
      <c r="Q787" s="7" t="str">
        <f t="shared" si="80"/>
        <v/>
      </c>
      <c r="R787" s="36"/>
      <c r="S787" s="32"/>
      <c r="T787" s="32"/>
      <c r="U787" s="36"/>
      <c r="V787" s="7" t="str">
        <f t="shared" si="78"/>
        <v/>
      </c>
      <c r="W787" s="32" t="str">
        <f t="shared" si="78"/>
        <v/>
      </c>
      <c r="X787" s="32">
        <f>VLOOKUP(D787,'2. Investing Projections'!C82:G181,3,FALSE)</f>
        <v>74699940.843738064</v>
      </c>
    </row>
    <row r="788" spans="4:24">
      <c r="D788" s="24">
        <f t="shared" si="81"/>
        <v>2098</v>
      </c>
      <c r="E788" s="32" t="str">
        <f t="shared" si="79"/>
        <v/>
      </c>
      <c r="F788" s="32" t="str">
        <f t="shared" si="79"/>
        <v/>
      </c>
      <c r="G788" s="32" t="str">
        <f t="shared" si="79"/>
        <v/>
      </c>
      <c r="H788" s="32" t="str">
        <f t="shared" si="79"/>
        <v/>
      </c>
      <c r="I788" s="32"/>
      <c r="J788" s="32"/>
      <c r="K788" s="32" t="str">
        <f t="shared" si="80"/>
        <v/>
      </c>
      <c r="L788" s="32" t="str">
        <f t="shared" si="80"/>
        <v/>
      </c>
      <c r="M788" s="32" t="str">
        <f t="shared" si="80"/>
        <v/>
      </c>
      <c r="N788" s="32" t="str">
        <f t="shared" si="80"/>
        <v/>
      </c>
      <c r="O788" s="32" t="str">
        <f t="shared" si="80"/>
        <v/>
      </c>
      <c r="P788" s="32" t="str">
        <f t="shared" si="80"/>
        <v/>
      </c>
      <c r="Q788" s="7" t="str">
        <f t="shared" si="80"/>
        <v/>
      </c>
      <c r="R788" s="36"/>
      <c r="S788" s="32"/>
      <c r="T788" s="32"/>
      <c r="U788" s="36"/>
      <c r="V788" s="7" t="str">
        <f t="shared" si="78"/>
        <v/>
      </c>
      <c r="W788" s="32" t="str">
        <f t="shared" si="78"/>
        <v/>
      </c>
      <c r="X788" s="32">
        <f>VLOOKUP(D788,'2. Investing Projections'!C83:G182,3,FALSE)</f>
        <v>79353528.100285619</v>
      </c>
    </row>
    <row r="789" spans="4:24">
      <c r="D789" s="24">
        <f t="shared" si="81"/>
        <v>2099</v>
      </c>
      <c r="E789" s="32" t="str">
        <f t="shared" si="79"/>
        <v/>
      </c>
      <c r="F789" s="32" t="str">
        <f t="shared" si="79"/>
        <v/>
      </c>
      <c r="G789" s="32" t="str">
        <f t="shared" si="79"/>
        <v/>
      </c>
      <c r="H789" s="32" t="str">
        <f t="shared" si="79"/>
        <v/>
      </c>
      <c r="I789" s="32"/>
      <c r="J789" s="32"/>
      <c r="K789" s="32" t="str">
        <f t="shared" si="80"/>
        <v/>
      </c>
      <c r="L789" s="32" t="str">
        <f t="shared" si="80"/>
        <v/>
      </c>
      <c r="M789" s="32" t="str">
        <f t="shared" si="80"/>
        <v/>
      </c>
      <c r="N789" s="32" t="str">
        <f t="shared" si="80"/>
        <v/>
      </c>
      <c r="O789" s="32" t="str">
        <f t="shared" si="80"/>
        <v/>
      </c>
      <c r="P789" s="32" t="str">
        <f t="shared" si="80"/>
        <v/>
      </c>
      <c r="Q789" s="7" t="str">
        <f t="shared" si="80"/>
        <v/>
      </c>
      <c r="R789" s="36"/>
      <c r="S789" s="32"/>
      <c r="T789" s="32"/>
      <c r="U789" s="36"/>
      <c r="V789" s="7" t="str">
        <f t="shared" si="78"/>
        <v/>
      </c>
      <c r="W789" s="32" t="str">
        <f t="shared" si="78"/>
        <v/>
      </c>
      <c r="X789" s="32">
        <f>VLOOKUP(D789,'2. Investing Projections'!C84:G183,3,FALSE)</f>
        <v>84294138.436137512</v>
      </c>
    </row>
    <row r="790" spans="4:24">
      <c r="D790" s="24">
        <f t="shared" si="81"/>
        <v>2100</v>
      </c>
      <c r="E790" s="32" t="str">
        <f t="shared" si="79"/>
        <v/>
      </c>
      <c r="F790" s="32" t="str">
        <f t="shared" si="79"/>
        <v/>
      </c>
      <c r="G790" s="32" t="str">
        <f t="shared" si="79"/>
        <v/>
      </c>
      <c r="H790" s="32" t="str">
        <f t="shared" si="79"/>
        <v/>
      </c>
      <c r="I790" s="32"/>
      <c r="J790" s="32"/>
      <c r="K790" s="32" t="str">
        <f t="shared" si="80"/>
        <v/>
      </c>
      <c r="L790" s="32" t="str">
        <f t="shared" si="80"/>
        <v/>
      </c>
      <c r="M790" s="32" t="str">
        <f t="shared" si="80"/>
        <v/>
      </c>
      <c r="N790" s="32" t="str">
        <f t="shared" si="80"/>
        <v/>
      </c>
      <c r="O790" s="32" t="str">
        <f t="shared" si="80"/>
        <v/>
      </c>
      <c r="P790" s="32" t="str">
        <f t="shared" si="80"/>
        <v/>
      </c>
      <c r="Q790" s="7" t="str">
        <f t="shared" si="80"/>
        <v/>
      </c>
      <c r="R790" s="36"/>
      <c r="S790" s="32"/>
      <c r="T790" s="32"/>
      <c r="U790" s="36"/>
      <c r="V790" s="7" t="str">
        <f t="shared" si="78"/>
        <v/>
      </c>
      <c r="W790" s="32" t="str">
        <f t="shared" si="78"/>
        <v/>
      </c>
      <c r="X790" s="32">
        <f>VLOOKUP(D790,'2. Investing Projections'!C85:G184,3,FALSE)</f>
        <v>89539474.806779921</v>
      </c>
    </row>
  </sheetData>
  <mergeCells count="2">
    <mergeCell ref="E7:H7"/>
    <mergeCell ref="K7:Q7"/>
  </mergeCells>
  <conditionalFormatting sqref="S9:T705">
    <cfRule type="cellIs" dxfId="7" priority="4" operator="lessThan">
      <formula>0</formula>
    </cfRule>
  </conditionalFormatting>
  <conditionalFormatting sqref="S9:T705">
    <cfRule type="cellIs" dxfId="6" priority="3" operator="between">
      <formula>0.00000000001</formula>
      <formula>100000000000000</formula>
    </cfRule>
  </conditionalFormatting>
  <conditionalFormatting sqref="S10:T17">
    <cfRule type="cellIs" dxfId="5" priority="2" operator="between">
      <formula>0.00000000001</formula>
      <formula>100000000000000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lessThan" id="{A5CCBF8C-7E7C-4281-97D4-0F48190DFBE3}">
            <xm:f>'1. Data Input'!$C$22</xm:f>
            <x14:dxf>
              <font>
                <color rgb="FF9C0006"/>
              </font>
            </x14:dxf>
          </x14:cfRule>
          <xm:sqref>V9:V705</xm:sqref>
        </x14:conditionalFormatting>
        <x14:conditionalFormatting xmlns:xm="http://schemas.microsoft.com/office/excel/2006/main">
          <x14:cfRule type="cellIs" priority="8" operator="lessThan" id="{6FA47FFE-304B-46E8-BB06-25798C854818}">
            <xm:f>'1. Data Input'!$C$22</xm:f>
            <x14:dxf>
              <font>
                <color rgb="FF9C0006"/>
              </font>
            </x14:dxf>
          </x14:cfRule>
          <xm:sqref>V2:V5</xm:sqref>
        </x14:conditionalFormatting>
        <x14:conditionalFormatting xmlns:xm="http://schemas.microsoft.com/office/excel/2006/main">
          <x14:cfRule type="cellIs" priority="7" operator="lessThan" id="{F9204EF6-2063-49F2-9CA2-6A0ED2A3806C}">
            <xm:f>'1. Data Input'!$C$20</xm:f>
            <x14:dxf>
              <font>
                <color rgb="FF9C0006"/>
              </font>
            </x14:dxf>
          </x14:cfRule>
          <xm:sqref>K9</xm:sqref>
        </x14:conditionalFormatting>
        <x14:conditionalFormatting xmlns:xm="http://schemas.microsoft.com/office/excel/2006/main">
          <x14:cfRule type="cellIs" priority="6" operator="lessThan" id="{45A2EA13-823E-447E-A87E-8918123C9F57}">
            <xm:f>'1. Data Input'!$C$20</xm:f>
            <x14:dxf>
              <font>
                <color rgb="FF9C0006"/>
              </font>
            </x14:dxf>
          </x14:cfRule>
          <xm:sqref>I9</xm:sqref>
        </x14:conditionalFormatting>
        <x14:conditionalFormatting xmlns:xm="http://schemas.microsoft.com/office/excel/2006/main">
          <x14:cfRule type="cellIs" priority="1" operator="lessThan" id="{17D7FB33-843C-48CA-8953-9034E3A28C37}">
            <xm:f>'1. Data Input'!$C$20</xm:f>
            <x14:dxf>
              <font>
                <color rgb="FF9C0006"/>
              </font>
            </x14:dxf>
          </x14:cfRule>
          <xm:sqref>K10:K21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T703"/>
  <sheetViews>
    <sheetView topLeftCell="D1" workbookViewId="0">
      <selection activeCell="R12" sqref="R12"/>
    </sheetView>
  </sheetViews>
  <sheetFormatPr defaultRowHeight="13.15"/>
  <cols>
    <col min="1" max="1" width="9.7109375" hidden="1" customWidth="1"/>
    <col min="2" max="3" width="0" hidden="1" customWidth="1"/>
    <col min="6" max="6" width="12.7109375" customWidth="1"/>
    <col min="10" max="10" width="11.7109375" customWidth="1"/>
    <col min="11" max="11" width="0" hidden="1" customWidth="1"/>
    <col min="12" max="12" width="13.5703125" bestFit="1" customWidth="1"/>
  </cols>
  <sheetData>
    <row r="1" spans="1:20" s="24" customFormat="1">
      <c r="G1" s="1" t="s">
        <v>105</v>
      </c>
      <c r="R1" s="5" t="s">
        <v>135</v>
      </c>
    </row>
    <row r="2" spans="1:20" s="24" customFormat="1">
      <c r="G2" s="31"/>
      <c r="H2" s="1" t="s">
        <v>107</v>
      </c>
      <c r="I2" s="32">
        <f>IFERROR(SUMIF($F$8:$F$703,"&gt;="&amp;DATE(YEAR(MAX($F$8:$F$703)),MONTH(MAX($F$8:$F$703))-12,DAY(MAX($F$8:$F$703))),I8:I703)/(IF(COUNT(I8:I703)&gt;=12,12,COUNT(I8:I703))),"")</f>
        <v>37.200000000000003</v>
      </c>
      <c r="J2" s="32">
        <f>IFERROR(SUMIF($F$8:$F$703,"&gt;="&amp;DATE(YEAR(MAX($F$8:$F$703)),MONTH(MAX($F$8:$F$703))-12,DAY(MAX($F$8:$F$703))),J8:J703)/(IF(COUNT(J8:J703)&gt;=12,12,COUNT(J8:J703))),"")</f>
        <v>85.71759999999999</v>
      </c>
      <c r="L2" s="32">
        <f>IFERROR(SUMIF($F$8:$F$703,"&gt;="&amp;DATE(YEAR(MAX($F$8:$F$703)),MONTH(MAX($F$8:$F$703))-12,DAY(MAX($F$8:$F$703))),K8:K703)/(IF(COUNT(K8:K703)&gt;=12,12,COUNT(K8:K703))),"")</f>
        <v>3168.2660000000005</v>
      </c>
      <c r="M2" s="32">
        <f>IFERROR(SUMIF($F$8:$F$703,"&gt;="&amp;DATE(YEAR(MAX($F$8:$F$703)),MONTH(MAX($F$8:$F$703))-12,DAY(MAX($F$8:$F$703))),M8:M703)/(IF(COUNT(M8:M703)&gt;=12,12,COUNT(M8:M703))),"")</f>
        <v>3168.2660000000005</v>
      </c>
      <c r="N2" s="32" t="str">
        <f>IFERROR(SUMIF($F$8:$F$703,"&gt;="&amp;DATE(YEAR(MAX($F$8:$F$703)),MONTH(MAX($F$8:$F$703))-12,DAY(MAX($F$8:$F$703))),N8:N703)/(IF(COUNT(N8:N703)&gt;=12,12,COUNT(N8:N703))),"")</f>
        <v/>
      </c>
      <c r="O2" s="32" t="str">
        <f>IFERROR(SUMIF($F$8:$F$703,"&gt;="&amp;DATE(YEAR(MAX($F$8:$F$703)),MONTH(MAX($F$8:$F$703))-12,DAY(MAX($F$8:$F$703))),O8:O703)/(IF(COUNT(O8:O703)&gt;=12,12,COUNT(O8:O703))),"")</f>
        <v/>
      </c>
      <c r="P2" s="32" t="str">
        <f>IFERROR(SUMIF($F$8:$F$703,"&gt;="&amp;DATE(YEAR(MAX($F$8:$F$703)),MONTH(MAX($F$8:$F$703))-12,DAY(MAX($F$8:$F$703))),P8:P703)/(IF(COUNT(P8:P703)&gt;=12,12,COUNT(P8:P703))),"")</f>
        <v/>
      </c>
      <c r="R2" s="5" t="s">
        <v>136</v>
      </c>
    </row>
    <row r="3" spans="1:20" s="24" customFormat="1">
      <c r="G3" s="32"/>
      <c r="H3" s="1" t="s">
        <v>108</v>
      </c>
      <c r="I3" s="32">
        <f t="shared" ref="I3:P3" si="0">IFERROR(AVERAGE(I8:I703),"")</f>
        <v>37.200000000000003</v>
      </c>
      <c r="J3" s="32">
        <f t="shared" si="0"/>
        <v>85.71759999999999</v>
      </c>
      <c r="L3" s="32">
        <f>IFERROR(AVERAGE(K8:K703),"")</f>
        <v>3168.2660000000005</v>
      </c>
      <c r="M3" s="32">
        <f t="shared" si="0"/>
        <v>3168.2660000000005</v>
      </c>
      <c r="N3" s="32" t="str">
        <f t="shared" si="0"/>
        <v/>
      </c>
      <c r="O3" s="32" t="str">
        <f t="shared" si="0"/>
        <v/>
      </c>
      <c r="P3" s="32" t="str">
        <f t="shared" si="0"/>
        <v/>
      </c>
      <c r="R3" s="5" t="s">
        <v>88</v>
      </c>
    </row>
    <row r="4" spans="1:20">
      <c r="A4" s="24"/>
      <c r="B4" s="24"/>
      <c r="C4" s="24"/>
      <c r="D4" s="24"/>
      <c r="E4" s="24"/>
      <c r="F4" s="24"/>
      <c r="G4" s="24"/>
      <c r="H4" s="1" t="s">
        <v>110</v>
      </c>
      <c r="I4" s="32">
        <f>IFERROR((VLOOKUP(MAX($F$8:$F$703),$F$8:$P$703,I$6,FALSE)),"")</f>
        <v>35</v>
      </c>
      <c r="J4" s="32">
        <f>IFERROR((VLOOKUP(MAX($F$8:$F$703),$F$8:$P$703,J$6,FALSE)),"")</f>
        <v>89.043999999999997</v>
      </c>
      <c r="K4" s="24"/>
      <c r="L4" s="32">
        <f>IFERROR((VLOOKUP(MAX($F$8:$F$703),$F$8:$T$703,K$6,FALSE)),"")</f>
        <v>3116.54</v>
      </c>
      <c r="M4" s="32">
        <f>IFERROR((VLOOKUP(MAX($F$8:$F$703),$F$8:$P$703,M$6,FALSE)),"")</f>
        <v>3116.54</v>
      </c>
      <c r="N4" s="32" t="str">
        <f>IFERROR((VLOOKUP(MAX($F$8:$F$703),$F$8:$P$703,N$6,FALSE)),"")</f>
        <v/>
      </c>
      <c r="O4" s="32" t="str">
        <f>IFERROR((VLOOKUP(MAX($F$8:$F$703),$F$8:$P$703,O$6,FALSE)),"")</f>
        <v/>
      </c>
      <c r="P4" s="32" t="str">
        <f>IFERROR((VLOOKUP(MAX($F$8:$F$703),$F$8:$P$703,P$6,FALSE)),"")</f>
        <v/>
      </c>
      <c r="Q4" s="24"/>
      <c r="R4" s="5" t="s">
        <v>137</v>
      </c>
      <c r="S4" s="24"/>
      <c r="T4" s="24"/>
    </row>
    <row r="5" spans="1:20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5" t="s">
        <v>138</v>
      </c>
      <c r="S5" s="24"/>
      <c r="T5" s="24"/>
    </row>
    <row r="6" spans="1:20">
      <c r="A6" s="147" t="s">
        <v>139</v>
      </c>
      <c r="B6" s="148"/>
      <c r="C6" s="148"/>
      <c r="D6" s="24"/>
      <c r="E6" s="24"/>
      <c r="F6" s="24"/>
      <c r="G6" s="24"/>
      <c r="H6" s="24"/>
      <c r="I6" s="61">
        <v>4</v>
      </c>
      <c r="J6" s="61">
        <v>5</v>
      </c>
      <c r="K6" s="61">
        <v>6</v>
      </c>
      <c r="L6" s="61">
        <v>7</v>
      </c>
      <c r="M6" s="61">
        <v>8</v>
      </c>
      <c r="N6" s="61">
        <v>9</v>
      </c>
      <c r="O6" s="61">
        <v>10</v>
      </c>
      <c r="P6" s="61">
        <v>11</v>
      </c>
      <c r="Q6" s="146"/>
      <c r="R6" s="24"/>
      <c r="S6" s="24"/>
      <c r="T6" s="24"/>
    </row>
    <row r="7" spans="1:20">
      <c r="A7" s="23" t="s">
        <v>113</v>
      </c>
      <c r="B7" s="24" t="s">
        <v>113</v>
      </c>
      <c r="C7" s="24" t="s">
        <v>98</v>
      </c>
      <c r="D7" s="24"/>
      <c r="E7" s="24"/>
      <c r="F7" s="1" t="s">
        <v>114</v>
      </c>
      <c r="G7" s="1" t="s">
        <v>140</v>
      </c>
      <c r="H7" s="1" t="s">
        <v>141</v>
      </c>
      <c r="I7" s="1" t="s">
        <v>142</v>
      </c>
      <c r="J7" s="1" t="s">
        <v>143</v>
      </c>
      <c r="K7" s="24"/>
      <c r="L7" s="1" t="s">
        <v>144</v>
      </c>
      <c r="M7" s="23" t="s">
        <v>136</v>
      </c>
      <c r="N7" s="23" t="s">
        <v>88</v>
      </c>
      <c r="O7" s="23" t="s">
        <v>137</v>
      </c>
      <c r="P7" s="23" t="s">
        <v>138</v>
      </c>
      <c r="Q7" s="23"/>
      <c r="R7" s="24"/>
      <c r="S7" s="24"/>
      <c r="T7" s="24"/>
    </row>
    <row r="8" spans="1:20">
      <c r="A8" s="145">
        <f>F8</f>
        <v>44201</v>
      </c>
      <c r="B8" s="24">
        <f>MONTH(A8)</f>
        <v>1</v>
      </c>
      <c r="C8" s="24">
        <f>YEAR(A8)</f>
        <v>2021</v>
      </c>
      <c r="D8" s="24"/>
      <c r="E8" s="24"/>
      <c r="F8" s="26">
        <v>44201</v>
      </c>
      <c r="G8" s="40" t="s">
        <v>145</v>
      </c>
      <c r="H8" s="40" t="s">
        <v>136</v>
      </c>
      <c r="I8" s="40">
        <v>35</v>
      </c>
      <c r="J8" s="41">
        <v>91.05</v>
      </c>
      <c r="K8" s="29">
        <f>IF(SUMPRODUCT((MONTH('4. Trading Tracker'!$F$8:$F$703)=B8)*(YEAR('4. Trading Tracker'!$F$8:$F$703)=C8)*('4. Trading Tracker'!$L$8:$L$703))&gt;0,SUMPRODUCT((MONTH('4. Trading Tracker'!$F$8:$F$703)=B8)*(YEAR('4. Trading Tracker'!$F$8:$F$703)=C8)*('4. Trading Tracker'!$L$8:$L$703)),"")</f>
        <v>3186.75</v>
      </c>
      <c r="L8" s="29">
        <f>IF(F8="",,(I8*J8))</f>
        <v>3186.75</v>
      </c>
      <c r="M8" s="29">
        <f>IF($H8=$M$7,$L8,)</f>
        <v>3186.75</v>
      </c>
      <c r="N8" s="29" t="str">
        <f>IF($H8=$N$7,$L8,"")</f>
        <v/>
      </c>
      <c r="O8" s="29" t="str">
        <f>IF($H8=$O$7,$L8,"")</f>
        <v/>
      </c>
      <c r="P8" s="29" t="str">
        <f>IF($H8=$P$7,$L8,"")</f>
        <v/>
      </c>
      <c r="Q8" s="24"/>
      <c r="R8" s="24"/>
      <c r="S8" s="24"/>
      <c r="T8" s="24"/>
    </row>
    <row r="9" spans="1:20">
      <c r="A9" s="145">
        <f>EDATE(A8,1)</f>
        <v>44232</v>
      </c>
      <c r="B9" s="24">
        <f t="shared" ref="B9:B72" si="1">MONTH(A9)</f>
        <v>2</v>
      </c>
      <c r="C9" s="24">
        <f t="shared" ref="C9:C72" si="2">YEAR(A9)</f>
        <v>2021</v>
      </c>
      <c r="D9" s="24"/>
      <c r="E9" s="24"/>
      <c r="F9" s="26">
        <v>44235</v>
      </c>
      <c r="G9" s="40" t="s">
        <v>145</v>
      </c>
      <c r="H9" s="40" t="s">
        <v>136</v>
      </c>
      <c r="I9" s="40">
        <v>36</v>
      </c>
      <c r="J9" s="41">
        <v>91.730999999999995</v>
      </c>
      <c r="K9" s="29">
        <f>IF(SUMPRODUCT((MONTH('4. Trading Tracker'!$F$8:$F$703)=B9)*(YEAR('4. Trading Tracker'!$F$8:$F$703)=C9)*('4. Trading Tracker'!$L$8:$L$703))&gt;0,SUMPRODUCT((MONTH('4. Trading Tracker'!$F$8:$F$703)=B9)*(YEAR('4. Trading Tracker'!$F$8:$F$703)=C9)*('4. Trading Tracker'!$L$8:$L$703)),"")</f>
        <v>3302.3159999999998</v>
      </c>
      <c r="L9" s="29">
        <f t="shared" ref="L9:L72" si="3">IF(F9="",,(I9*J9))</f>
        <v>3302.3159999999998</v>
      </c>
      <c r="M9" s="29">
        <f t="shared" ref="M9:M72" si="4">IF($H9=$M$7,$L9,"")</f>
        <v>3302.3159999999998</v>
      </c>
      <c r="N9" s="29" t="str">
        <f t="shared" ref="N9:N72" si="5">IF($H9=$N$7,$L9,"")</f>
        <v/>
      </c>
      <c r="O9" s="29" t="str">
        <f t="shared" ref="O9:O72" si="6">IF($H9=$O$7,$L9,"")</f>
        <v/>
      </c>
      <c r="P9" s="29" t="str">
        <f t="shared" ref="P9:P72" si="7">IF($H9=$P$7,$L9,"")</f>
        <v/>
      </c>
      <c r="Q9" s="24"/>
      <c r="R9" s="24"/>
      <c r="S9" s="24"/>
      <c r="T9" s="24"/>
    </row>
    <row r="10" spans="1:20" s="24" customFormat="1">
      <c r="A10" s="145">
        <f t="shared" ref="A10:A73" si="8">EDATE(A9,1)</f>
        <v>44260</v>
      </c>
      <c r="B10" s="24">
        <f t="shared" si="1"/>
        <v>3</v>
      </c>
      <c r="C10" s="24">
        <f t="shared" si="2"/>
        <v>2021</v>
      </c>
      <c r="F10" s="26">
        <v>44269</v>
      </c>
      <c r="G10" s="40" t="s">
        <v>145</v>
      </c>
      <c r="H10" s="40" t="s">
        <v>136</v>
      </c>
      <c r="I10" s="40">
        <v>44</v>
      </c>
      <c r="J10" s="41">
        <v>74.031999999999996</v>
      </c>
      <c r="K10" s="29">
        <f>IF(SUMPRODUCT((MONTH('4. Trading Tracker'!$F$8:$F$703)=B10)*(YEAR('4. Trading Tracker'!$F$8:$F$703)=C10)*('4. Trading Tracker'!$L$8:$L$703))&gt;0,SUMPRODUCT((MONTH('4. Trading Tracker'!$F$8:$F$703)=B10)*(YEAR('4. Trading Tracker'!$F$8:$F$703)=C10)*('4. Trading Tracker'!$L$8:$L$703)),"")</f>
        <v>3257.4079999999999</v>
      </c>
      <c r="L10" s="29">
        <f t="shared" si="3"/>
        <v>3257.4079999999999</v>
      </c>
      <c r="M10" s="29">
        <f t="shared" si="4"/>
        <v>3257.4079999999999</v>
      </c>
      <c r="N10" s="29" t="str">
        <f t="shared" si="5"/>
        <v/>
      </c>
      <c r="O10" s="29" t="str">
        <f t="shared" si="6"/>
        <v/>
      </c>
      <c r="P10" s="29" t="str">
        <f t="shared" si="7"/>
        <v/>
      </c>
    </row>
    <row r="11" spans="1:20" s="24" customFormat="1">
      <c r="A11" s="145">
        <f t="shared" si="8"/>
        <v>44291</v>
      </c>
      <c r="B11" s="24">
        <f t="shared" si="1"/>
        <v>4</v>
      </c>
      <c r="C11" s="24">
        <f t="shared" si="2"/>
        <v>2021</v>
      </c>
      <c r="F11" s="26">
        <v>44289</v>
      </c>
      <c r="G11" s="40" t="s">
        <v>145</v>
      </c>
      <c r="H11" s="40" t="s">
        <v>136</v>
      </c>
      <c r="I11" s="40">
        <v>36</v>
      </c>
      <c r="J11" s="41">
        <v>82.730999999999995</v>
      </c>
      <c r="K11" s="29">
        <f>IF(SUMPRODUCT((MONTH('4. Trading Tracker'!$F$8:$F$703)=B11)*(YEAR('4. Trading Tracker'!$F$8:$F$703)=C11)*('4. Trading Tracker'!$L$8:$L$703))&gt;0,SUMPRODUCT((MONTH('4. Trading Tracker'!$F$8:$F$703)=B11)*(YEAR('4. Trading Tracker'!$F$8:$F$703)=C11)*('4. Trading Tracker'!$L$8:$L$703)),"")</f>
        <v>2978.3159999999998</v>
      </c>
      <c r="L11" s="29">
        <f t="shared" si="3"/>
        <v>2978.3159999999998</v>
      </c>
      <c r="M11" s="29">
        <f t="shared" si="4"/>
        <v>2978.3159999999998</v>
      </c>
      <c r="N11" s="29" t="str">
        <f t="shared" si="5"/>
        <v/>
      </c>
      <c r="O11" s="29" t="str">
        <f t="shared" si="6"/>
        <v/>
      </c>
      <c r="P11" s="29" t="str">
        <f t="shared" si="7"/>
        <v/>
      </c>
    </row>
    <row r="12" spans="1:20" s="24" customFormat="1">
      <c r="A12" s="145">
        <f t="shared" si="8"/>
        <v>44321</v>
      </c>
      <c r="B12" s="24">
        <f t="shared" si="1"/>
        <v>5</v>
      </c>
      <c r="C12" s="24">
        <f t="shared" si="2"/>
        <v>2021</v>
      </c>
      <c r="F12" s="26">
        <v>44321</v>
      </c>
      <c r="G12" s="40" t="s">
        <v>145</v>
      </c>
      <c r="H12" s="40" t="s">
        <v>136</v>
      </c>
      <c r="I12" s="40">
        <v>35</v>
      </c>
      <c r="J12" s="41">
        <v>89.043999999999997</v>
      </c>
      <c r="K12" s="29">
        <f>IF(SUMPRODUCT((MONTH('4. Trading Tracker'!$F$8:$F$703)=B12)*(YEAR('4. Trading Tracker'!$F$8:$F$703)=C12)*('4. Trading Tracker'!$L$8:$L$703))&gt;0,SUMPRODUCT((MONTH('4. Trading Tracker'!$F$8:$F$703)=B12)*(YEAR('4. Trading Tracker'!$F$8:$F$703)=C12)*('4. Trading Tracker'!$L$8:$L$703)),"")</f>
        <v>3116.54</v>
      </c>
      <c r="L12" s="29">
        <f t="shared" si="3"/>
        <v>3116.54</v>
      </c>
      <c r="M12" s="29">
        <f t="shared" si="4"/>
        <v>3116.54</v>
      </c>
      <c r="N12" s="29" t="str">
        <f t="shared" si="5"/>
        <v/>
      </c>
      <c r="O12" s="29" t="str">
        <f t="shared" si="6"/>
        <v/>
      </c>
      <c r="P12" s="29" t="str">
        <f t="shared" si="7"/>
        <v/>
      </c>
    </row>
    <row r="13" spans="1:20" s="24" customFormat="1">
      <c r="A13" s="145">
        <f t="shared" si="8"/>
        <v>44352</v>
      </c>
      <c r="B13" s="24">
        <f t="shared" si="1"/>
        <v>6</v>
      </c>
      <c r="C13" s="24">
        <f t="shared" si="2"/>
        <v>2021</v>
      </c>
      <c r="F13" s="26"/>
      <c r="G13" s="40"/>
      <c r="H13" s="40"/>
      <c r="I13" s="40"/>
      <c r="J13" s="41"/>
      <c r="K13" s="29" t="str">
        <f>IF(SUMPRODUCT((MONTH('4. Trading Tracker'!$F$8:$F$703)=B13)*(YEAR('4. Trading Tracker'!$F$8:$F$703)=C13)*('4. Trading Tracker'!$L$8:$L$703))&gt;0,SUMPRODUCT((MONTH('4. Trading Tracker'!$F$8:$F$703)=B13)*(YEAR('4. Trading Tracker'!$F$8:$F$703)=C13)*('4. Trading Tracker'!$L$8:$L$703)),"")</f>
        <v/>
      </c>
      <c r="L13" s="29">
        <f t="shared" si="3"/>
        <v>0</v>
      </c>
      <c r="M13" s="29" t="str">
        <f t="shared" si="4"/>
        <v/>
      </c>
      <c r="N13" s="29" t="str">
        <f t="shared" si="5"/>
        <v/>
      </c>
      <c r="O13" s="29" t="str">
        <f t="shared" si="6"/>
        <v/>
      </c>
      <c r="P13" s="29" t="str">
        <f t="shared" si="7"/>
        <v/>
      </c>
    </row>
    <row r="14" spans="1:20" s="24" customFormat="1">
      <c r="A14" s="145">
        <f t="shared" si="8"/>
        <v>44382</v>
      </c>
      <c r="B14" s="24">
        <f t="shared" si="1"/>
        <v>7</v>
      </c>
      <c r="C14" s="24">
        <f t="shared" si="2"/>
        <v>2021</v>
      </c>
      <c r="F14" s="26"/>
      <c r="G14" s="40"/>
      <c r="H14" s="40"/>
      <c r="I14" s="40"/>
      <c r="J14" s="41"/>
      <c r="K14" s="29" t="str">
        <f>IF(SUMPRODUCT((MONTH('4. Trading Tracker'!$F$8:$F$703)=B14)*(YEAR('4. Trading Tracker'!$F$8:$F$703)=C14)*('4. Trading Tracker'!$L$8:$L$703))&gt;0,SUMPRODUCT((MONTH('4. Trading Tracker'!$F$8:$F$703)=B14)*(YEAR('4. Trading Tracker'!$F$8:$F$703)=C14)*('4. Trading Tracker'!$L$8:$L$703)),"")</f>
        <v/>
      </c>
      <c r="L14" s="29">
        <f t="shared" si="3"/>
        <v>0</v>
      </c>
      <c r="M14" s="29" t="str">
        <f t="shared" si="4"/>
        <v/>
      </c>
      <c r="N14" s="29" t="str">
        <f t="shared" si="5"/>
        <v/>
      </c>
      <c r="O14" s="29" t="str">
        <f t="shared" si="6"/>
        <v/>
      </c>
      <c r="P14" s="29" t="str">
        <f t="shared" si="7"/>
        <v/>
      </c>
    </row>
    <row r="15" spans="1:20" s="24" customFormat="1">
      <c r="A15" s="145">
        <f t="shared" si="8"/>
        <v>44413</v>
      </c>
      <c r="B15" s="24">
        <f t="shared" si="1"/>
        <v>8</v>
      </c>
      <c r="C15" s="24">
        <f t="shared" si="2"/>
        <v>2021</v>
      </c>
      <c r="F15" s="26"/>
      <c r="G15" s="40"/>
      <c r="H15" s="40"/>
      <c r="I15" s="40"/>
      <c r="J15" s="41"/>
      <c r="K15" s="29" t="str">
        <f>IF(SUMPRODUCT((MONTH('4. Trading Tracker'!$F$8:$F$703)=B15)*(YEAR('4. Trading Tracker'!$F$8:$F$703)=C15)*('4. Trading Tracker'!$L$8:$L$703))&gt;0,SUMPRODUCT((MONTH('4. Trading Tracker'!$F$8:$F$703)=B15)*(YEAR('4. Trading Tracker'!$F$8:$F$703)=C15)*('4. Trading Tracker'!$L$8:$L$703)),"")</f>
        <v/>
      </c>
      <c r="L15" s="29">
        <f t="shared" si="3"/>
        <v>0</v>
      </c>
      <c r="M15" s="29" t="str">
        <f t="shared" si="4"/>
        <v/>
      </c>
      <c r="N15" s="29" t="str">
        <f t="shared" si="5"/>
        <v/>
      </c>
      <c r="O15" s="29" t="str">
        <f t="shared" si="6"/>
        <v/>
      </c>
      <c r="P15" s="29" t="str">
        <f t="shared" si="7"/>
        <v/>
      </c>
    </row>
    <row r="16" spans="1:20" s="24" customFormat="1">
      <c r="A16" s="145">
        <f t="shared" si="8"/>
        <v>44444</v>
      </c>
      <c r="B16" s="24">
        <f t="shared" si="1"/>
        <v>9</v>
      </c>
      <c r="C16" s="24">
        <f t="shared" si="2"/>
        <v>2021</v>
      </c>
      <c r="F16" s="26"/>
      <c r="G16" s="40"/>
      <c r="H16" s="40"/>
      <c r="I16" s="40"/>
      <c r="J16" s="41"/>
      <c r="K16" s="29" t="str">
        <f>IF(SUMPRODUCT((MONTH('4. Trading Tracker'!$F$8:$F$703)=B16)*(YEAR('4. Trading Tracker'!$F$8:$F$703)=C16)*('4. Trading Tracker'!$L$8:$L$703))&gt;0,SUMPRODUCT((MONTH('4. Trading Tracker'!$F$8:$F$703)=B16)*(YEAR('4. Trading Tracker'!$F$8:$F$703)=C16)*('4. Trading Tracker'!$L$8:$L$703)),"")</f>
        <v/>
      </c>
      <c r="L16" s="29">
        <f t="shared" si="3"/>
        <v>0</v>
      </c>
      <c r="M16" s="29" t="str">
        <f t="shared" si="4"/>
        <v/>
      </c>
      <c r="N16" s="29" t="str">
        <f t="shared" si="5"/>
        <v/>
      </c>
      <c r="O16" s="29" t="str">
        <f t="shared" si="6"/>
        <v/>
      </c>
      <c r="P16" s="29" t="str">
        <f t="shared" si="7"/>
        <v/>
      </c>
    </row>
    <row r="17" spans="1:16" s="24" customFormat="1">
      <c r="A17" s="145">
        <f t="shared" si="8"/>
        <v>44474</v>
      </c>
      <c r="B17" s="24">
        <f t="shared" si="1"/>
        <v>10</v>
      </c>
      <c r="C17" s="24">
        <f t="shared" si="2"/>
        <v>2021</v>
      </c>
      <c r="F17" s="26"/>
      <c r="G17" s="40"/>
      <c r="H17" s="40"/>
      <c r="I17" s="40"/>
      <c r="J17" s="41"/>
      <c r="K17" s="29" t="str">
        <f>IF(SUMPRODUCT((MONTH('4. Trading Tracker'!$F$8:$F$703)=B17)*(YEAR('4. Trading Tracker'!$F$8:$F$703)=C17)*('4. Trading Tracker'!$L$8:$L$703))&gt;0,SUMPRODUCT((MONTH('4. Trading Tracker'!$F$8:$F$703)=B17)*(YEAR('4. Trading Tracker'!$F$8:$F$703)=C17)*('4. Trading Tracker'!$L$8:$L$703)),"")</f>
        <v/>
      </c>
      <c r="L17" s="29">
        <f t="shared" si="3"/>
        <v>0</v>
      </c>
      <c r="M17" s="29" t="str">
        <f t="shared" si="4"/>
        <v/>
      </c>
      <c r="N17" s="29" t="str">
        <f t="shared" si="5"/>
        <v/>
      </c>
      <c r="O17" s="29" t="str">
        <f t="shared" si="6"/>
        <v/>
      </c>
      <c r="P17" s="29" t="str">
        <f t="shared" si="7"/>
        <v/>
      </c>
    </row>
    <row r="18" spans="1:16" s="24" customFormat="1">
      <c r="A18" s="145">
        <f t="shared" si="8"/>
        <v>44505</v>
      </c>
      <c r="B18" s="24">
        <f t="shared" si="1"/>
        <v>11</v>
      </c>
      <c r="C18" s="24">
        <f t="shared" si="2"/>
        <v>2021</v>
      </c>
      <c r="F18" s="26"/>
      <c r="G18" s="40"/>
      <c r="H18" s="40"/>
      <c r="I18" s="40"/>
      <c r="J18" s="41"/>
      <c r="K18" s="29" t="str">
        <f>IF(SUMPRODUCT((MONTH('4. Trading Tracker'!$F$8:$F$703)=B18)*(YEAR('4. Trading Tracker'!$F$8:$F$703)=C18)*('4. Trading Tracker'!$L$8:$L$703))&gt;0,SUMPRODUCT((MONTH('4. Trading Tracker'!$F$8:$F$703)=B18)*(YEAR('4. Trading Tracker'!$F$8:$F$703)=C18)*('4. Trading Tracker'!$L$8:$L$703)),"")</f>
        <v/>
      </c>
      <c r="L18" s="29">
        <f t="shared" si="3"/>
        <v>0</v>
      </c>
      <c r="M18" s="29" t="str">
        <f t="shared" si="4"/>
        <v/>
      </c>
      <c r="N18" s="29" t="str">
        <f t="shared" si="5"/>
        <v/>
      </c>
      <c r="O18" s="29" t="str">
        <f t="shared" si="6"/>
        <v/>
      </c>
      <c r="P18" s="29" t="str">
        <f t="shared" si="7"/>
        <v/>
      </c>
    </row>
    <row r="19" spans="1:16" s="24" customFormat="1">
      <c r="A19" s="145">
        <f t="shared" si="8"/>
        <v>44535</v>
      </c>
      <c r="B19" s="24">
        <f t="shared" si="1"/>
        <v>12</v>
      </c>
      <c r="C19" s="24">
        <f t="shared" si="2"/>
        <v>2021</v>
      </c>
      <c r="F19" s="26"/>
      <c r="G19" s="40"/>
      <c r="H19" s="40"/>
      <c r="I19" s="40"/>
      <c r="J19" s="41"/>
      <c r="K19" s="29" t="str">
        <f>IF(SUMPRODUCT((MONTH('4. Trading Tracker'!$F$8:$F$703)=B19)*(YEAR('4. Trading Tracker'!$F$8:$F$703)=C19)*('4. Trading Tracker'!$L$8:$L$703))&gt;0,SUMPRODUCT((MONTH('4. Trading Tracker'!$F$8:$F$703)=B19)*(YEAR('4. Trading Tracker'!$F$8:$F$703)=C19)*('4. Trading Tracker'!$L$8:$L$703)),"")</f>
        <v/>
      </c>
      <c r="L19" s="29">
        <f t="shared" si="3"/>
        <v>0</v>
      </c>
      <c r="M19" s="29" t="str">
        <f t="shared" si="4"/>
        <v/>
      </c>
      <c r="N19" s="29" t="str">
        <f t="shared" si="5"/>
        <v/>
      </c>
      <c r="O19" s="29" t="str">
        <f t="shared" si="6"/>
        <v/>
      </c>
      <c r="P19" s="29" t="str">
        <f t="shared" si="7"/>
        <v/>
      </c>
    </row>
    <row r="20" spans="1:16" s="24" customFormat="1">
      <c r="A20" s="145">
        <f t="shared" si="8"/>
        <v>44566</v>
      </c>
      <c r="B20" s="24">
        <f t="shared" si="1"/>
        <v>1</v>
      </c>
      <c r="C20" s="24">
        <f t="shared" si="2"/>
        <v>2022</v>
      </c>
      <c r="F20" s="26"/>
      <c r="G20" s="40"/>
      <c r="H20" s="40"/>
      <c r="I20" s="40"/>
      <c r="J20" s="41"/>
      <c r="K20" s="29" t="str">
        <f>IF(SUMPRODUCT((MONTH('4. Trading Tracker'!$F$8:$F$703)=B20)*(YEAR('4. Trading Tracker'!$F$8:$F$703)=C20)*('4. Trading Tracker'!$L$8:$L$703))&gt;0,SUMPRODUCT((MONTH('4. Trading Tracker'!$F$8:$F$703)=B20)*(YEAR('4. Trading Tracker'!$F$8:$F$703)=C20)*('4. Trading Tracker'!$L$8:$L$703)),"")</f>
        <v/>
      </c>
      <c r="L20" s="29">
        <f t="shared" si="3"/>
        <v>0</v>
      </c>
      <c r="M20" s="29" t="str">
        <f t="shared" si="4"/>
        <v/>
      </c>
      <c r="N20" s="29" t="str">
        <f t="shared" si="5"/>
        <v/>
      </c>
      <c r="O20" s="29" t="str">
        <f t="shared" si="6"/>
        <v/>
      </c>
      <c r="P20" s="29" t="str">
        <f t="shared" si="7"/>
        <v/>
      </c>
    </row>
    <row r="21" spans="1:16" s="24" customFormat="1">
      <c r="A21" s="145">
        <f t="shared" si="8"/>
        <v>44597</v>
      </c>
      <c r="B21" s="24">
        <f t="shared" si="1"/>
        <v>2</v>
      </c>
      <c r="C21" s="24">
        <f t="shared" si="2"/>
        <v>2022</v>
      </c>
      <c r="F21" s="26"/>
      <c r="G21" s="40"/>
      <c r="H21" s="40"/>
      <c r="I21" s="40"/>
      <c r="J21" s="41"/>
      <c r="K21" s="29" t="str">
        <f>IF(SUMPRODUCT((MONTH('4. Trading Tracker'!$F$8:$F$703)=B21)*(YEAR('4. Trading Tracker'!$F$8:$F$703)=C21)*('4. Trading Tracker'!$L$8:$L$703))&gt;0,SUMPRODUCT((MONTH('4. Trading Tracker'!$F$8:$F$703)=B21)*(YEAR('4. Trading Tracker'!$F$8:$F$703)=C21)*('4. Trading Tracker'!$L$8:$L$703)),"")</f>
        <v/>
      </c>
      <c r="L21" s="29">
        <f t="shared" si="3"/>
        <v>0</v>
      </c>
      <c r="M21" s="29" t="str">
        <f t="shared" si="4"/>
        <v/>
      </c>
      <c r="N21" s="29" t="str">
        <f t="shared" si="5"/>
        <v/>
      </c>
      <c r="O21" s="29" t="str">
        <f t="shared" si="6"/>
        <v/>
      </c>
      <c r="P21" s="29" t="str">
        <f t="shared" si="7"/>
        <v/>
      </c>
    </row>
    <row r="22" spans="1:16" s="24" customFormat="1">
      <c r="A22" s="145">
        <f t="shared" si="8"/>
        <v>44625</v>
      </c>
      <c r="B22" s="24">
        <f t="shared" si="1"/>
        <v>3</v>
      </c>
      <c r="C22" s="24">
        <f t="shared" si="2"/>
        <v>2022</v>
      </c>
      <c r="F22" s="26"/>
      <c r="G22" s="40"/>
      <c r="H22" s="40"/>
      <c r="I22" s="40"/>
      <c r="J22" s="41"/>
      <c r="K22" s="29" t="str">
        <f>IF(SUMPRODUCT((MONTH('4. Trading Tracker'!$F$8:$F$703)=B22)*(YEAR('4. Trading Tracker'!$F$8:$F$703)=C22)*('4. Trading Tracker'!$L$8:$L$703))&gt;0,SUMPRODUCT((MONTH('4. Trading Tracker'!$F$8:$F$703)=B22)*(YEAR('4. Trading Tracker'!$F$8:$F$703)=C22)*('4. Trading Tracker'!$L$8:$L$703)),"")</f>
        <v/>
      </c>
      <c r="L22" s="29">
        <f t="shared" si="3"/>
        <v>0</v>
      </c>
      <c r="M22" s="29" t="str">
        <f t="shared" si="4"/>
        <v/>
      </c>
      <c r="N22" s="29" t="str">
        <f t="shared" si="5"/>
        <v/>
      </c>
      <c r="O22" s="29" t="str">
        <f t="shared" si="6"/>
        <v/>
      </c>
      <c r="P22" s="29" t="str">
        <f t="shared" si="7"/>
        <v/>
      </c>
    </row>
    <row r="23" spans="1:16" s="24" customFormat="1">
      <c r="A23" s="145">
        <f t="shared" si="8"/>
        <v>44656</v>
      </c>
      <c r="B23" s="24">
        <f t="shared" si="1"/>
        <v>4</v>
      </c>
      <c r="C23" s="24">
        <f t="shared" si="2"/>
        <v>2022</v>
      </c>
      <c r="F23" s="26"/>
      <c r="G23" s="40"/>
      <c r="H23" s="40"/>
      <c r="I23" s="40"/>
      <c r="J23" s="41"/>
      <c r="K23" s="29" t="str">
        <f>IF(SUMPRODUCT((MONTH('4. Trading Tracker'!$F$8:$F$703)=B23)*(YEAR('4. Trading Tracker'!$F$8:$F$703)=C23)*('4. Trading Tracker'!$L$8:$L$703))&gt;0,SUMPRODUCT((MONTH('4. Trading Tracker'!$F$8:$F$703)=B23)*(YEAR('4. Trading Tracker'!$F$8:$F$703)=C23)*('4. Trading Tracker'!$L$8:$L$703)),"")</f>
        <v/>
      </c>
      <c r="L23" s="29">
        <f t="shared" si="3"/>
        <v>0</v>
      </c>
      <c r="M23" s="29" t="str">
        <f t="shared" si="4"/>
        <v/>
      </c>
      <c r="N23" s="29" t="str">
        <f t="shared" si="5"/>
        <v/>
      </c>
      <c r="O23" s="29" t="str">
        <f t="shared" si="6"/>
        <v/>
      </c>
      <c r="P23" s="29" t="str">
        <f t="shared" si="7"/>
        <v/>
      </c>
    </row>
    <row r="24" spans="1:16" s="24" customFormat="1">
      <c r="A24" s="145">
        <f t="shared" si="8"/>
        <v>44686</v>
      </c>
      <c r="B24" s="24">
        <f t="shared" si="1"/>
        <v>5</v>
      </c>
      <c r="C24" s="24">
        <f t="shared" si="2"/>
        <v>2022</v>
      </c>
      <c r="F24" s="26"/>
      <c r="G24" s="40"/>
      <c r="H24" s="40"/>
      <c r="I24" s="40"/>
      <c r="J24" s="41"/>
      <c r="K24" s="29" t="str">
        <f>IF(SUMPRODUCT((MONTH('4. Trading Tracker'!$F$8:$F$703)=B24)*(YEAR('4. Trading Tracker'!$F$8:$F$703)=C24)*('4. Trading Tracker'!$L$8:$L$703))&gt;0,SUMPRODUCT((MONTH('4. Trading Tracker'!$F$8:$F$703)=B24)*(YEAR('4. Trading Tracker'!$F$8:$F$703)=C24)*('4. Trading Tracker'!$L$8:$L$703)),"")</f>
        <v/>
      </c>
      <c r="L24" s="29">
        <f t="shared" si="3"/>
        <v>0</v>
      </c>
      <c r="M24" s="29" t="str">
        <f t="shared" si="4"/>
        <v/>
      </c>
      <c r="N24" s="29" t="str">
        <f t="shared" si="5"/>
        <v/>
      </c>
      <c r="O24" s="29" t="str">
        <f t="shared" si="6"/>
        <v/>
      </c>
      <c r="P24" s="29" t="str">
        <f t="shared" si="7"/>
        <v/>
      </c>
    </row>
    <row r="25" spans="1:16" s="24" customFormat="1">
      <c r="A25" s="145">
        <f t="shared" si="8"/>
        <v>44717</v>
      </c>
      <c r="B25" s="24">
        <f t="shared" si="1"/>
        <v>6</v>
      </c>
      <c r="C25" s="24">
        <f t="shared" si="2"/>
        <v>2022</v>
      </c>
      <c r="F25" s="26"/>
      <c r="G25" s="40"/>
      <c r="H25" s="40"/>
      <c r="I25" s="40"/>
      <c r="J25" s="41"/>
      <c r="K25" s="29" t="str">
        <f>IF(SUMPRODUCT((MONTH('4. Trading Tracker'!$F$8:$F$703)=B25)*(YEAR('4. Trading Tracker'!$F$8:$F$703)=C25)*('4. Trading Tracker'!$L$8:$L$703))&gt;0,SUMPRODUCT((MONTH('4. Trading Tracker'!$F$8:$F$703)=B25)*(YEAR('4. Trading Tracker'!$F$8:$F$703)=C25)*('4. Trading Tracker'!$L$8:$L$703)),"")</f>
        <v/>
      </c>
      <c r="L25" s="29">
        <f t="shared" si="3"/>
        <v>0</v>
      </c>
      <c r="M25" s="29" t="str">
        <f t="shared" si="4"/>
        <v/>
      </c>
      <c r="N25" s="29" t="str">
        <f t="shared" si="5"/>
        <v/>
      </c>
      <c r="O25" s="29" t="str">
        <f t="shared" si="6"/>
        <v/>
      </c>
      <c r="P25" s="29" t="str">
        <f t="shared" si="7"/>
        <v/>
      </c>
    </row>
    <row r="26" spans="1:16" s="24" customFormat="1">
      <c r="A26" s="145">
        <f t="shared" si="8"/>
        <v>44747</v>
      </c>
      <c r="B26" s="24">
        <f t="shared" si="1"/>
        <v>7</v>
      </c>
      <c r="C26" s="24">
        <f t="shared" si="2"/>
        <v>2022</v>
      </c>
      <c r="F26" s="26"/>
      <c r="G26" s="40"/>
      <c r="H26" s="40"/>
      <c r="I26" s="40"/>
      <c r="J26" s="41"/>
      <c r="K26" s="29" t="str">
        <f>IF(SUMPRODUCT((MONTH('4. Trading Tracker'!$F$8:$F$703)=B26)*(YEAR('4. Trading Tracker'!$F$8:$F$703)=C26)*('4. Trading Tracker'!$L$8:$L$703))&gt;0,SUMPRODUCT((MONTH('4. Trading Tracker'!$F$8:$F$703)=B26)*(YEAR('4. Trading Tracker'!$F$8:$F$703)=C26)*('4. Trading Tracker'!$L$8:$L$703)),"")</f>
        <v/>
      </c>
      <c r="L26" s="29">
        <f t="shared" si="3"/>
        <v>0</v>
      </c>
      <c r="M26" s="29" t="str">
        <f t="shared" si="4"/>
        <v/>
      </c>
      <c r="N26" s="29" t="str">
        <f t="shared" si="5"/>
        <v/>
      </c>
      <c r="O26" s="29" t="str">
        <f t="shared" si="6"/>
        <v/>
      </c>
      <c r="P26" s="29" t="str">
        <f t="shared" si="7"/>
        <v/>
      </c>
    </row>
    <row r="27" spans="1:16" s="24" customFormat="1">
      <c r="A27" s="145">
        <f t="shared" si="8"/>
        <v>44778</v>
      </c>
      <c r="B27" s="24">
        <f t="shared" si="1"/>
        <v>8</v>
      </c>
      <c r="C27" s="24">
        <f t="shared" si="2"/>
        <v>2022</v>
      </c>
      <c r="F27" s="26"/>
      <c r="G27" s="40"/>
      <c r="H27" s="40"/>
      <c r="I27" s="40"/>
      <c r="J27" s="41"/>
      <c r="K27" s="29" t="str">
        <f>IF(SUMPRODUCT((MONTH('4. Trading Tracker'!$F$8:$F$703)=B27)*(YEAR('4. Trading Tracker'!$F$8:$F$703)=C27)*('4. Trading Tracker'!$L$8:$L$703))&gt;0,SUMPRODUCT((MONTH('4. Trading Tracker'!$F$8:$F$703)=B27)*(YEAR('4. Trading Tracker'!$F$8:$F$703)=C27)*('4. Trading Tracker'!$L$8:$L$703)),"")</f>
        <v/>
      </c>
      <c r="L27" s="29">
        <f t="shared" si="3"/>
        <v>0</v>
      </c>
      <c r="M27" s="29" t="str">
        <f t="shared" si="4"/>
        <v/>
      </c>
      <c r="N27" s="29" t="str">
        <f t="shared" si="5"/>
        <v/>
      </c>
      <c r="O27" s="29" t="str">
        <f t="shared" si="6"/>
        <v/>
      </c>
      <c r="P27" s="29" t="str">
        <f t="shared" si="7"/>
        <v/>
      </c>
    </row>
    <row r="28" spans="1:16" s="24" customFormat="1">
      <c r="A28" s="145">
        <f t="shared" si="8"/>
        <v>44809</v>
      </c>
      <c r="B28" s="24">
        <f t="shared" si="1"/>
        <v>9</v>
      </c>
      <c r="C28" s="24">
        <f t="shared" si="2"/>
        <v>2022</v>
      </c>
      <c r="F28" s="26"/>
      <c r="G28" s="40"/>
      <c r="H28" s="40"/>
      <c r="I28" s="40"/>
      <c r="J28" s="41"/>
      <c r="K28" s="29" t="str">
        <f>IF(SUMPRODUCT((MONTH('4. Trading Tracker'!$F$8:$F$703)=B28)*(YEAR('4. Trading Tracker'!$F$8:$F$703)=C28)*('4. Trading Tracker'!$L$8:$L$703))&gt;0,SUMPRODUCT((MONTH('4. Trading Tracker'!$F$8:$F$703)=B28)*(YEAR('4. Trading Tracker'!$F$8:$F$703)=C28)*('4. Trading Tracker'!$L$8:$L$703)),"")</f>
        <v/>
      </c>
      <c r="L28" s="29">
        <f t="shared" si="3"/>
        <v>0</v>
      </c>
      <c r="M28" s="29" t="str">
        <f t="shared" si="4"/>
        <v/>
      </c>
      <c r="N28" s="29" t="str">
        <f t="shared" si="5"/>
        <v/>
      </c>
      <c r="O28" s="29" t="str">
        <f t="shared" si="6"/>
        <v/>
      </c>
      <c r="P28" s="29" t="str">
        <f t="shared" si="7"/>
        <v/>
      </c>
    </row>
    <row r="29" spans="1:16" s="24" customFormat="1">
      <c r="A29" s="145">
        <f t="shared" si="8"/>
        <v>44839</v>
      </c>
      <c r="B29" s="24">
        <f t="shared" si="1"/>
        <v>10</v>
      </c>
      <c r="C29" s="24">
        <f t="shared" si="2"/>
        <v>2022</v>
      </c>
      <c r="F29" s="26"/>
      <c r="G29" s="40"/>
      <c r="H29" s="40"/>
      <c r="I29" s="40"/>
      <c r="J29" s="41"/>
      <c r="K29" s="29" t="str">
        <f>IF(SUMPRODUCT((MONTH('4. Trading Tracker'!$F$8:$F$703)=B29)*(YEAR('4. Trading Tracker'!$F$8:$F$703)=C29)*('4. Trading Tracker'!$L$8:$L$703))&gt;0,SUMPRODUCT((MONTH('4. Trading Tracker'!$F$8:$F$703)=B29)*(YEAR('4. Trading Tracker'!$F$8:$F$703)=C29)*('4. Trading Tracker'!$L$8:$L$703)),"")</f>
        <v/>
      </c>
      <c r="L29" s="29">
        <f t="shared" si="3"/>
        <v>0</v>
      </c>
      <c r="M29" s="29" t="str">
        <f t="shared" si="4"/>
        <v/>
      </c>
      <c r="N29" s="29" t="str">
        <f t="shared" si="5"/>
        <v/>
      </c>
      <c r="O29" s="29" t="str">
        <f t="shared" si="6"/>
        <v/>
      </c>
      <c r="P29" s="29" t="str">
        <f t="shared" si="7"/>
        <v/>
      </c>
    </row>
    <row r="30" spans="1:16" s="24" customFormat="1">
      <c r="A30" s="145">
        <f t="shared" si="8"/>
        <v>44870</v>
      </c>
      <c r="B30" s="24">
        <f t="shared" si="1"/>
        <v>11</v>
      </c>
      <c r="C30" s="24">
        <f t="shared" si="2"/>
        <v>2022</v>
      </c>
      <c r="F30" s="26"/>
      <c r="G30" s="40"/>
      <c r="H30" s="40"/>
      <c r="I30" s="40"/>
      <c r="J30" s="41"/>
      <c r="K30" s="29" t="str">
        <f>IF(SUMPRODUCT((MONTH('4. Trading Tracker'!$F$8:$F$703)=B30)*(YEAR('4. Trading Tracker'!$F$8:$F$703)=C30)*('4. Trading Tracker'!$L$8:$L$703))&gt;0,SUMPRODUCT((MONTH('4. Trading Tracker'!$F$8:$F$703)=B30)*(YEAR('4. Trading Tracker'!$F$8:$F$703)=C30)*('4. Trading Tracker'!$L$8:$L$703)),"")</f>
        <v/>
      </c>
      <c r="L30" s="29">
        <f t="shared" si="3"/>
        <v>0</v>
      </c>
      <c r="M30" s="29" t="str">
        <f t="shared" si="4"/>
        <v/>
      </c>
      <c r="N30" s="29" t="str">
        <f t="shared" si="5"/>
        <v/>
      </c>
      <c r="O30" s="29" t="str">
        <f t="shared" si="6"/>
        <v/>
      </c>
      <c r="P30" s="29" t="str">
        <f t="shared" si="7"/>
        <v/>
      </c>
    </row>
    <row r="31" spans="1:16" s="24" customFormat="1">
      <c r="A31" s="145">
        <f t="shared" si="8"/>
        <v>44900</v>
      </c>
      <c r="B31" s="24">
        <f t="shared" si="1"/>
        <v>12</v>
      </c>
      <c r="C31" s="24">
        <f t="shared" si="2"/>
        <v>2022</v>
      </c>
      <c r="F31" s="26"/>
      <c r="G31" s="40"/>
      <c r="H31" s="40"/>
      <c r="I31" s="40"/>
      <c r="J31" s="41"/>
      <c r="K31" s="29" t="str">
        <f>IF(SUMPRODUCT((MONTH('4. Trading Tracker'!$F$8:$F$703)=B31)*(YEAR('4. Trading Tracker'!$F$8:$F$703)=C31)*('4. Trading Tracker'!$L$8:$L$703))&gt;0,SUMPRODUCT((MONTH('4. Trading Tracker'!$F$8:$F$703)=B31)*(YEAR('4. Trading Tracker'!$F$8:$F$703)=C31)*('4. Trading Tracker'!$L$8:$L$703)),"")</f>
        <v/>
      </c>
      <c r="L31" s="29">
        <f t="shared" si="3"/>
        <v>0</v>
      </c>
      <c r="M31" s="29" t="str">
        <f t="shared" si="4"/>
        <v/>
      </c>
      <c r="N31" s="29" t="str">
        <f t="shared" si="5"/>
        <v/>
      </c>
      <c r="O31" s="29" t="str">
        <f t="shared" si="6"/>
        <v/>
      </c>
      <c r="P31" s="29" t="str">
        <f t="shared" si="7"/>
        <v/>
      </c>
    </row>
    <row r="32" spans="1:16" s="24" customFormat="1">
      <c r="A32" s="145">
        <f t="shared" si="8"/>
        <v>44931</v>
      </c>
      <c r="B32" s="24">
        <f t="shared" si="1"/>
        <v>1</v>
      </c>
      <c r="C32" s="24">
        <f t="shared" si="2"/>
        <v>2023</v>
      </c>
      <c r="F32" s="26"/>
      <c r="G32" s="40"/>
      <c r="H32" s="40"/>
      <c r="I32" s="40"/>
      <c r="J32" s="41"/>
      <c r="K32" s="29" t="str">
        <f>IF(SUMPRODUCT((MONTH('4. Trading Tracker'!$F$8:$F$703)=B32)*(YEAR('4. Trading Tracker'!$F$8:$F$703)=C32)*('4. Trading Tracker'!$L$8:$L$703))&gt;0,SUMPRODUCT((MONTH('4. Trading Tracker'!$F$8:$F$703)=B32)*(YEAR('4. Trading Tracker'!$F$8:$F$703)=C32)*('4. Trading Tracker'!$L$8:$L$703)),"")</f>
        <v/>
      </c>
      <c r="L32" s="29">
        <f t="shared" si="3"/>
        <v>0</v>
      </c>
      <c r="M32" s="29" t="str">
        <f t="shared" si="4"/>
        <v/>
      </c>
      <c r="N32" s="29" t="str">
        <f t="shared" si="5"/>
        <v/>
      </c>
      <c r="O32" s="29" t="str">
        <f t="shared" si="6"/>
        <v/>
      </c>
      <c r="P32" s="29" t="str">
        <f t="shared" si="7"/>
        <v/>
      </c>
    </row>
    <row r="33" spans="1:16" s="24" customFormat="1">
      <c r="A33" s="145">
        <f t="shared" si="8"/>
        <v>44962</v>
      </c>
      <c r="B33" s="24">
        <f t="shared" si="1"/>
        <v>2</v>
      </c>
      <c r="C33" s="24">
        <f t="shared" si="2"/>
        <v>2023</v>
      </c>
      <c r="F33" s="26"/>
      <c r="G33" s="40"/>
      <c r="H33" s="40"/>
      <c r="I33" s="40"/>
      <c r="J33" s="41"/>
      <c r="K33" s="29" t="str">
        <f>IF(SUMPRODUCT((MONTH('4. Trading Tracker'!$F$8:$F$703)=B33)*(YEAR('4. Trading Tracker'!$F$8:$F$703)=C33)*('4. Trading Tracker'!$L$8:$L$703))&gt;0,SUMPRODUCT((MONTH('4. Trading Tracker'!$F$8:$F$703)=B33)*(YEAR('4. Trading Tracker'!$F$8:$F$703)=C33)*('4. Trading Tracker'!$L$8:$L$703)),"")</f>
        <v/>
      </c>
      <c r="L33" s="29">
        <f t="shared" si="3"/>
        <v>0</v>
      </c>
      <c r="M33" s="29" t="str">
        <f t="shared" si="4"/>
        <v/>
      </c>
      <c r="N33" s="29" t="str">
        <f t="shared" si="5"/>
        <v/>
      </c>
      <c r="O33" s="29" t="str">
        <f t="shared" si="6"/>
        <v/>
      </c>
      <c r="P33" s="29" t="str">
        <f t="shared" si="7"/>
        <v/>
      </c>
    </row>
    <row r="34" spans="1:16" s="24" customFormat="1">
      <c r="A34" s="145">
        <f t="shared" si="8"/>
        <v>44990</v>
      </c>
      <c r="B34" s="24">
        <f t="shared" si="1"/>
        <v>3</v>
      </c>
      <c r="C34" s="24">
        <f t="shared" si="2"/>
        <v>2023</v>
      </c>
      <c r="F34" s="26"/>
      <c r="G34" s="40"/>
      <c r="H34" s="40"/>
      <c r="I34" s="40"/>
      <c r="J34" s="41"/>
      <c r="K34" s="29" t="str">
        <f>IF(SUMPRODUCT((MONTH('4. Trading Tracker'!$F$8:$F$703)=B34)*(YEAR('4. Trading Tracker'!$F$8:$F$703)=C34)*('4. Trading Tracker'!$L$8:$L$703))&gt;0,SUMPRODUCT((MONTH('4. Trading Tracker'!$F$8:$F$703)=B34)*(YEAR('4. Trading Tracker'!$F$8:$F$703)=C34)*('4. Trading Tracker'!$L$8:$L$703)),"")</f>
        <v/>
      </c>
      <c r="L34" s="29">
        <f t="shared" si="3"/>
        <v>0</v>
      </c>
      <c r="M34" s="29" t="str">
        <f t="shared" si="4"/>
        <v/>
      </c>
      <c r="N34" s="29" t="str">
        <f t="shared" si="5"/>
        <v/>
      </c>
      <c r="O34" s="29" t="str">
        <f t="shared" si="6"/>
        <v/>
      </c>
      <c r="P34" s="29" t="str">
        <f t="shared" si="7"/>
        <v/>
      </c>
    </row>
    <row r="35" spans="1:16" s="24" customFormat="1">
      <c r="A35" s="145">
        <f t="shared" si="8"/>
        <v>45021</v>
      </c>
      <c r="B35" s="24">
        <f t="shared" si="1"/>
        <v>4</v>
      </c>
      <c r="C35" s="24">
        <f t="shared" si="2"/>
        <v>2023</v>
      </c>
      <c r="F35" s="26"/>
      <c r="G35" s="40"/>
      <c r="H35" s="40"/>
      <c r="I35" s="40"/>
      <c r="J35" s="41"/>
      <c r="K35" s="29" t="str">
        <f>IF(SUMPRODUCT((MONTH('4. Trading Tracker'!$F$8:$F$703)=B35)*(YEAR('4. Trading Tracker'!$F$8:$F$703)=C35)*('4. Trading Tracker'!$L$8:$L$703))&gt;0,SUMPRODUCT((MONTH('4. Trading Tracker'!$F$8:$F$703)=B35)*(YEAR('4. Trading Tracker'!$F$8:$F$703)=C35)*('4. Trading Tracker'!$L$8:$L$703)),"")</f>
        <v/>
      </c>
      <c r="L35" s="29">
        <f t="shared" si="3"/>
        <v>0</v>
      </c>
      <c r="M35" s="29" t="str">
        <f t="shared" si="4"/>
        <v/>
      </c>
      <c r="N35" s="29" t="str">
        <f t="shared" si="5"/>
        <v/>
      </c>
      <c r="O35" s="29" t="str">
        <f t="shared" si="6"/>
        <v/>
      </c>
      <c r="P35" s="29" t="str">
        <f t="shared" si="7"/>
        <v/>
      </c>
    </row>
    <row r="36" spans="1:16" s="24" customFormat="1">
      <c r="A36" s="145">
        <f t="shared" si="8"/>
        <v>45051</v>
      </c>
      <c r="B36" s="24">
        <f t="shared" si="1"/>
        <v>5</v>
      </c>
      <c r="C36" s="24">
        <f t="shared" si="2"/>
        <v>2023</v>
      </c>
      <c r="F36" s="26"/>
      <c r="G36" s="40"/>
      <c r="H36" s="40"/>
      <c r="I36" s="40"/>
      <c r="J36" s="41"/>
      <c r="K36" s="29" t="str">
        <f>IF(SUMPRODUCT((MONTH('4. Trading Tracker'!$F$8:$F$703)=B36)*(YEAR('4. Trading Tracker'!$F$8:$F$703)=C36)*('4. Trading Tracker'!$L$8:$L$703))&gt;0,SUMPRODUCT((MONTH('4. Trading Tracker'!$F$8:$F$703)=B36)*(YEAR('4. Trading Tracker'!$F$8:$F$703)=C36)*('4. Trading Tracker'!$L$8:$L$703)),"")</f>
        <v/>
      </c>
      <c r="L36" s="29">
        <f t="shared" si="3"/>
        <v>0</v>
      </c>
      <c r="M36" s="29" t="str">
        <f t="shared" si="4"/>
        <v/>
      </c>
      <c r="N36" s="29" t="str">
        <f t="shared" si="5"/>
        <v/>
      </c>
      <c r="O36" s="29" t="str">
        <f t="shared" si="6"/>
        <v/>
      </c>
      <c r="P36" s="29" t="str">
        <f t="shared" si="7"/>
        <v/>
      </c>
    </row>
    <row r="37" spans="1:16" s="24" customFormat="1">
      <c r="A37" s="145">
        <f t="shared" si="8"/>
        <v>45082</v>
      </c>
      <c r="B37" s="24">
        <f t="shared" si="1"/>
        <v>6</v>
      </c>
      <c r="C37" s="24">
        <f t="shared" si="2"/>
        <v>2023</v>
      </c>
      <c r="F37" s="26"/>
      <c r="G37" s="40"/>
      <c r="H37" s="40"/>
      <c r="I37" s="40"/>
      <c r="J37" s="41"/>
      <c r="K37" s="29" t="str">
        <f>IF(SUMPRODUCT((MONTH('4. Trading Tracker'!$F$8:$F$703)=B37)*(YEAR('4. Trading Tracker'!$F$8:$F$703)=C37)*('4. Trading Tracker'!$L$8:$L$703))&gt;0,SUMPRODUCT((MONTH('4. Trading Tracker'!$F$8:$F$703)=B37)*(YEAR('4. Trading Tracker'!$F$8:$F$703)=C37)*('4. Trading Tracker'!$L$8:$L$703)),"")</f>
        <v/>
      </c>
      <c r="L37" s="29">
        <f t="shared" si="3"/>
        <v>0</v>
      </c>
      <c r="M37" s="29" t="str">
        <f t="shared" si="4"/>
        <v/>
      </c>
      <c r="N37" s="29" t="str">
        <f t="shared" si="5"/>
        <v/>
      </c>
      <c r="O37" s="29" t="str">
        <f t="shared" si="6"/>
        <v/>
      </c>
      <c r="P37" s="29" t="str">
        <f t="shared" si="7"/>
        <v/>
      </c>
    </row>
    <row r="38" spans="1:16" s="24" customFormat="1">
      <c r="A38" s="145">
        <f t="shared" si="8"/>
        <v>45112</v>
      </c>
      <c r="B38" s="24">
        <f t="shared" si="1"/>
        <v>7</v>
      </c>
      <c r="C38" s="24">
        <f t="shared" si="2"/>
        <v>2023</v>
      </c>
      <c r="F38" s="26"/>
      <c r="G38" s="40"/>
      <c r="H38" s="40"/>
      <c r="I38" s="40"/>
      <c r="J38" s="41"/>
      <c r="K38" s="29" t="str">
        <f>IF(SUMPRODUCT((MONTH('4. Trading Tracker'!$F$8:$F$703)=B38)*(YEAR('4. Trading Tracker'!$F$8:$F$703)=C38)*('4. Trading Tracker'!$L$8:$L$703))&gt;0,SUMPRODUCT((MONTH('4. Trading Tracker'!$F$8:$F$703)=B38)*(YEAR('4. Trading Tracker'!$F$8:$F$703)=C38)*('4. Trading Tracker'!$L$8:$L$703)),"")</f>
        <v/>
      </c>
      <c r="L38" s="29">
        <f t="shared" si="3"/>
        <v>0</v>
      </c>
      <c r="M38" s="29" t="str">
        <f t="shared" si="4"/>
        <v/>
      </c>
      <c r="N38" s="29" t="str">
        <f t="shared" si="5"/>
        <v/>
      </c>
      <c r="O38" s="29" t="str">
        <f t="shared" si="6"/>
        <v/>
      </c>
      <c r="P38" s="29" t="str">
        <f t="shared" si="7"/>
        <v/>
      </c>
    </row>
    <row r="39" spans="1:16" s="24" customFormat="1">
      <c r="A39" s="145">
        <f t="shared" si="8"/>
        <v>45143</v>
      </c>
      <c r="B39" s="24">
        <f t="shared" si="1"/>
        <v>8</v>
      </c>
      <c r="C39" s="24">
        <f t="shared" si="2"/>
        <v>2023</v>
      </c>
      <c r="F39" s="26"/>
      <c r="G39" s="40"/>
      <c r="H39" s="40"/>
      <c r="I39" s="40"/>
      <c r="J39" s="41"/>
      <c r="K39" s="29" t="str">
        <f>IF(SUMPRODUCT((MONTH('4. Trading Tracker'!$F$8:$F$703)=B39)*(YEAR('4. Trading Tracker'!$F$8:$F$703)=C39)*('4. Trading Tracker'!$L$8:$L$703))&gt;0,SUMPRODUCT((MONTH('4. Trading Tracker'!$F$8:$F$703)=B39)*(YEAR('4. Trading Tracker'!$F$8:$F$703)=C39)*('4. Trading Tracker'!$L$8:$L$703)),"")</f>
        <v/>
      </c>
      <c r="L39" s="29">
        <f t="shared" si="3"/>
        <v>0</v>
      </c>
      <c r="M39" s="29" t="str">
        <f t="shared" si="4"/>
        <v/>
      </c>
      <c r="N39" s="29" t="str">
        <f t="shared" si="5"/>
        <v/>
      </c>
      <c r="O39" s="29" t="str">
        <f t="shared" si="6"/>
        <v/>
      </c>
      <c r="P39" s="29" t="str">
        <f t="shared" si="7"/>
        <v/>
      </c>
    </row>
    <row r="40" spans="1:16" s="24" customFormat="1">
      <c r="A40" s="145">
        <f t="shared" si="8"/>
        <v>45174</v>
      </c>
      <c r="B40" s="24">
        <f t="shared" si="1"/>
        <v>9</v>
      </c>
      <c r="C40" s="24">
        <f t="shared" si="2"/>
        <v>2023</v>
      </c>
      <c r="F40" s="26"/>
      <c r="G40" s="40"/>
      <c r="H40" s="40"/>
      <c r="I40" s="40"/>
      <c r="J40" s="41"/>
      <c r="K40" s="29" t="str">
        <f>IF(SUMPRODUCT((MONTH('4. Trading Tracker'!$F$8:$F$703)=B40)*(YEAR('4. Trading Tracker'!$F$8:$F$703)=C40)*('4. Trading Tracker'!$L$8:$L$703))&gt;0,SUMPRODUCT((MONTH('4. Trading Tracker'!$F$8:$F$703)=B40)*(YEAR('4. Trading Tracker'!$F$8:$F$703)=C40)*('4. Trading Tracker'!$L$8:$L$703)),"")</f>
        <v/>
      </c>
      <c r="L40" s="29">
        <f t="shared" si="3"/>
        <v>0</v>
      </c>
      <c r="M40" s="29" t="str">
        <f t="shared" si="4"/>
        <v/>
      </c>
      <c r="N40" s="29" t="str">
        <f t="shared" si="5"/>
        <v/>
      </c>
      <c r="O40" s="29" t="str">
        <f t="shared" si="6"/>
        <v/>
      </c>
      <c r="P40" s="29" t="str">
        <f t="shared" si="7"/>
        <v/>
      </c>
    </row>
    <row r="41" spans="1:16" s="24" customFormat="1">
      <c r="A41" s="145">
        <f t="shared" si="8"/>
        <v>45204</v>
      </c>
      <c r="B41" s="24">
        <f t="shared" si="1"/>
        <v>10</v>
      </c>
      <c r="C41" s="24">
        <f t="shared" si="2"/>
        <v>2023</v>
      </c>
      <c r="F41" s="26"/>
      <c r="G41" s="40"/>
      <c r="H41" s="40"/>
      <c r="I41" s="40"/>
      <c r="J41" s="41"/>
      <c r="K41" s="29" t="str">
        <f>IF(SUMPRODUCT((MONTH('4. Trading Tracker'!$F$8:$F$703)=B41)*(YEAR('4. Trading Tracker'!$F$8:$F$703)=C41)*('4. Trading Tracker'!$L$8:$L$703))&gt;0,SUMPRODUCT((MONTH('4. Trading Tracker'!$F$8:$F$703)=B41)*(YEAR('4. Trading Tracker'!$F$8:$F$703)=C41)*('4. Trading Tracker'!$L$8:$L$703)),"")</f>
        <v/>
      </c>
      <c r="L41" s="29">
        <f t="shared" si="3"/>
        <v>0</v>
      </c>
      <c r="M41" s="29" t="str">
        <f t="shared" si="4"/>
        <v/>
      </c>
      <c r="N41" s="29" t="str">
        <f t="shared" si="5"/>
        <v/>
      </c>
      <c r="O41" s="29" t="str">
        <f t="shared" si="6"/>
        <v/>
      </c>
      <c r="P41" s="29" t="str">
        <f t="shared" si="7"/>
        <v/>
      </c>
    </row>
    <row r="42" spans="1:16" s="24" customFormat="1">
      <c r="A42" s="145">
        <f t="shared" si="8"/>
        <v>45235</v>
      </c>
      <c r="B42" s="24">
        <f t="shared" si="1"/>
        <v>11</v>
      </c>
      <c r="C42" s="24">
        <f t="shared" si="2"/>
        <v>2023</v>
      </c>
      <c r="F42" s="26"/>
      <c r="G42" s="40"/>
      <c r="H42" s="40"/>
      <c r="I42" s="40"/>
      <c r="J42" s="41"/>
      <c r="K42" s="29" t="str">
        <f>IF(SUMPRODUCT((MONTH('4. Trading Tracker'!$F$8:$F$703)=B42)*(YEAR('4. Trading Tracker'!$F$8:$F$703)=C42)*('4. Trading Tracker'!$L$8:$L$703))&gt;0,SUMPRODUCT((MONTH('4. Trading Tracker'!$F$8:$F$703)=B42)*(YEAR('4. Trading Tracker'!$F$8:$F$703)=C42)*('4. Trading Tracker'!$L$8:$L$703)),"")</f>
        <v/>
      </c>
      <c r="L42" s="29">
        <f t="shared" si="3"/>
        <v>0</v>
      </c>
      <c r="M42" s="29" t="str">
        <f t="shared" si="4"/>
        <v/>
      </c>
      <c r="N42" s="29" t="str">
        <f t="shared" si="5"/>
        <v/>
      </c>
      <c r="O42" s="29" t="str">
        <f t="shared" si="6"/>
        <v/>
      </c>
      <c r="P42" s="29" t="str">
        <f t="shared" si="7"/>
        <v/>
      </c>
    </row>
    <row r="43" spans="1:16" s="24" customFormat="1">
      <c r="A43" s="145">
        <f t="shared" si="8"/>
        <v>45265</v>
      </c>
      <c r="B43" s="24">
        <f t="shared" si="1"/>
        <v>12</v>
      </c>
      <c r="C43" s="24">
        <f t="shared" si="2"/>
        <v>2023</v>
      </c>
      <c r="F43" s="26"/>
      <c r="G43" s="40"/>
      <c r="H43" s="40"/>
      <c r="I43" s="40"/>
      <c r="J43" s="41"/>
      <c r="K43" s="29" t="str">
        <f>IF(SUMPRODUCT((MONTH('4. Trading Tracker'!$F$8:$F$703)=B43)*(YEAR('4. Trading Tracker'!$F$8:$F$703)=C43)*('4. Trading Tracker'!$L$8:$L$703))&gt;0,SUMPRODUCT((MONTH('4. Trading Tracker'!$F$8:$F$703)=B43)*(YEAR('4. Trading Tracker'!$F$8:$F$703)=C43)*('4. Trading Tracker'!$L$8:$L$703)),"")</f>
        <v/>
      </c>
      <c r="L43" s="29">
        <f t="shared" si="3"/>
        <v>0</v>
      </c>
      <c r="M43" s="29" t="str">
        <f t="shared" si="4"/>
        <v/>
      </c>
      <c r="N43" s="29" t="str">
        <f t="shared" si="5"/>
        <v/>
      </c>
      <c r="O43" s="29" t="str">
        <f t="shared" si="6"/>
        <v/>
      </c>
      <c r="P43" s="29" t="str">
        <f t="shared" si="7"/>
        <v/>
      </c>
    </row>
    <row r="44" spans="1:16" s="24" customFormat="1">
      <c r="A44" s="145">
        <f t="shared" si="8"/>
        <v>45296</v>
      </c>
      <c r="B44" s="24">
        <f t="shared" si="1"/>
        <v>1</v>
      </c>
      <c r="C44" s="24">
        <f t="shared" si="2"/>
        <v>2024</v>
      </c>
      <c r="F44" s="26"/>
      <c r="G44" s="40"/>
      <c r="H44" s="40"/>
      <c r="I44" s="40"/>
      <c r="J44" s="41"/>
      <c r="K44" s="29" t="str">
        <f>IF(SUMPRODUCT((MONTH('4. Trading Tracker'!$F$8:$F$703)=B44)*(YEAR('4. Trading Tracker'!$F$8:$F$703)=C44)*('4. Trading Tracker'!$L$8:$L$703))&gt;0,SUMPRODUCT((MONTH('4. Trading Tracker'!$F$8:$F$703)=B44)*(YEAR('4. Trading Tracker'!$F$8:$F$703)=C44)*('4. Trading Tracker'!$L$8:$L$703)),"")</f>
        <v/>
      </c>
      <c r="L44" s="29">
        <f t="shared" si="3"/>
        <v>0</v>
      </c>
      <c r="M44" s="29" t="str">
        <f t="shared" si="4"/>
        <v/>
      </c>
      <c r="N44" s="29" t="str">
        <f t="shared" si="5"/>
        <v/>
      </c>
      <c r="O44" s="29" t="str">
        <f t="shared" si="6"/>
        <v/>
      </c>
      <c r="P44" s="29" t="str">
        <f t="shared" si="7"/>
        <v/>
      </c>
    </row>
    <row r="45" spans="1:16" s="24" customFormat="1">
      <c r="A45" s="145">
        <f t="shared" si="8"/>
        <v>45327</v>
      </c>
      <c r="B45" s="24">
        <f t="shared" si="1"/>
        <v>2</v>
      </c>
      <c r="C45" s="24">
        <f t="shared" si="2"/>
        <v>2024</v>
      </c>
      <c r="F45" s="26"/>
      <c r="G45" s="40"/>
      <c r="H45" s="40"/>
      <c r="I45" s="40"/>
      <c r="J45" s="41"/>
      <c r="K45" s="29" t="str">
        <f>IF(SUMPRODUCT((MONTH('4. Trading Tracker'!$F$8:$F$703)=B45)*(YEAR('4. Trading Tracker'!$F$8:$F$703)=C45)*('4. Trading Tracker'!$L$8:$L$703))&gt;0,SUMPRODUCT((MONTH('4. Trading Tracker'!$F$8:$F$703)=B45)*(YEAR('4. Trading Tracker'!$F$8:$F$703)=C45)*('4. Trading Tracker'!$L$8:$L$703)),"")</f>
        <v/>
      </c>
      <c r="L45" s="29">
        <f t="shared" si="3"/>
        <v>0</v>
      </c>
      <c r="M45" s="29" t="str">
        <f t="shared" si="4"/>
        <v/>
      </c>
      <c r="N45" s="29" t="str">
        <f t="shared" si="5"/>
        <v/>
      </c>
      <c r="O45" s="29" t="str">
        <f t="shared" si="6"/>
        <v/>
      </c>
      <c r="P45" s="29" t="str">
        <f t="shared" si="7"/>
        <v/>
      </c>
    </row>
    <row r="46" spans="1:16" s="24" customFormat="1">
      <c r="A46" s="145">
        <f t="shared" si="8"/>
        <v>45356</v>
      </c>
      <c r="B46" s="24">
        <f t="shared" si="1"/>
        <v>3</v>
      </c>
      <c r="C46" s="24">
        <f t="shared" si="2"/>
        <v>2024</v>
      </c>
      <c r="F46" s="26"/>
      <c r="G46" s="40"/>
      <c r="H46" s="40"/>
      <c r="I46" s="40"/>
      <c r="J46" s="41"/>
      <c r="K46" s="29" t="str">
        <f>IF(SUMPRODUCT((MONTH('4. Trading Tracker'!$F$8:$F$703)=B46)*(YEAR('4. Trading Tracker'!$F$8:$F$703)=C46)*('4. Trading Tracker'!$L$8:$L$703))&gt;0,SUMPRODUCT((MONTH('4. Trading Tracker'!$F$8:$F$703)=B46)*(YEAR('4. Trading Tracker'!$F$8:$F$703)=C46)*('4. Trading Tracker'!$L$8:$L$703)),"")</f>
        <v/>
      </c>
      <c r="L46" s="29">
        <f t="shared" si="3"/>
        <v>0</v>
      </c>
      <c r="M46" s="29" t="str">
        <f t="shared" si="4"/>
        <v/>
      </c>
      <c r="N46" s="29" t="str">
        <f t="shared" si="5"/>
        <v/>
      </c>
      <c r="O46" s="29" t="str">
        <f t="shared" si="6"/>
        <v/>
      </c>
      <c r="P46" s="29" t="str">
        <f t="shared" si="7"/>
        <v/>
      </c>
    </row>
    <row r="47" spans="1:16" s="24" customFormat="1">
      <c r="A47" s="145">
        <f t="shared" si="8"/>
        <v>45387</v>
      </c>
      <c r="B47" s="24">
        <f t="shared" si="1"/>
        <v>4</v>
      </c>
      <c r="C47" s="24">
        <f t="shared" si="2"/>
        <v>2024</v>
      </c>
      <c r="F47" s="26"/>
      <c r="G47" s="40"/>
      <c r="H47" s="40"/>
      <c r="I47" s="40"/>
      <c r="J47" s="41"/>
      <c r="K47" s="29" t="str">
        <f>IF(SUMPRODUCT((MONTH('4. Trading Tracker'!$F$8:$F$703)=B47)*(YEAR('4. Trading Tracker'!$F$8:$F$703)=C47)*('4. Trading Tracker'!$L$8:$L$703))&gt;0,SUMPRODUCT((MONTH('4. Trading Tracker'!$F$8:$F$703)=B47)*(YEAR('4. Trading Tracker'!$F$8:$F$703)=C47)*('4. Trading Tracker'!$L$8:$L$703)),"")</f>
        <v/>
      </c>
      <c r="L47" s="29">
        <f t="shared" si="3"/>
        <v>0</v>
      </c>
      <c r="M47" s="29" t="str">
        <f t="shared" si="4"/>
        <v/>
      </c>
      <c r="N47" s="29" t="str">
        <f t="shared" si="5"/>
        <v/>
      </c>
      <c r="O47" s="29" t="str">
        <f t="shared" si="6"/>
        <v/>
      </c>
      <c r="P47" s="29" t="str">
        <f t="shared" si="7"/>
        <v/>
      </c>
    </row>
    <row r="48" spans="1:16" s="24" customFormat="1">
      <c r="A48" s="145">
        <f t="shared" si="8"/>
        <v>45417</v>
      </c>
      <c r="B48" s="24">
        <f t="shared" si="1"/>
        <v>5</v>
      </c>
      <c r="C48" s="24">
        <f t="shared" si="2"/>
        <v>2024</v>
      </c>
      <c r="F48" s="26"/>
      <c r="G48" s="40"/>
      <c r="H48" s="40"/>
      <c r="I48" s="40"/>
      <c r="J48" s="41"/>
      <c r="K48" s="29" t="str">
        <f>IF(SUMPRODUCT((MONTH('4. Trading Tracker'!$F$8:$F$703)=B48)*(YEAR('4. Trading Tracker'!$F$8:$F$703)=C48)*('4. Trading Tracker'!$L$8:$L$703))&gt;0,SUMPRODUCT((MONTH('4. Trading Tracker'!$F$8:$F$703)=B48)*(YEAR('4. Trading Tracker'!$F$8:$F$703)=C48)*('4. Trading Tracker'!$L$8:$L$703)),"")</f>
        <v/>
      </c>
      <c r="L48" s="29">
        <f t="shared" si="3"/>
        <v>0</v>
      </c>
      <c r="M48" s="29" t="str">
        <f t="shared" si="4"/>
        <v/>
      </c>
      <c r="N48" s="29" t="str">
        <f t="shared" si="5"/>
        <v/>
      </c>
      <c r="O48" s="29" t="str">
        <f t="shared" si="6"/>
        <v/>
      </c>
      <c r="P48" s="29" t="str">
        <f t="shared" si="7"/>
        <v/>
      </c>
    </row>
    <row r="49" spans="1:16" s="24" customFormat="1">
      <c r="A49" s="145">
        <f t="shared" si="8"/>
        <v>45448</v>
      </c>
      <c r="B49" s="24">
        <f t="shared" si="1"/>
        <v>6</v>
      </c>
      <c r="C49" s="24">
        <f t="shared" si="2"/>
        <v>2024</v>
      </c>
      <c r="F49" s="26"/>
      <c r="G49" s="40"/>
      <c r="H49" s="40"/>
      <c r="I49" s="40"/>
      <c r="J49" s="41"/>
      <c r="K49" s="29" t="str">
        <f>IF(SUMPRODUCT((MONTH('4. Trading Tracker'!$F$8:$F$703)=B49)*(YEAR('4. Trading Tracker'!$F$8:$F$703)=C49)*('4. Trading Tracker'!$L$8:$L$703))&gt;0,SUMPRODUCT((MONTH('4. Trading Tracker'!$F$8:$F$703)=B49)*(YEAR('4. Trading Tracker'!$F$8:$F$703)=C49)*('4. Trading Tracker'!$L$8:$L$703)),"")</f>
        <v/>
      </c>
      <c r="L49" s="29">
        <f t="shared" si="3"/>
        <v>0</v>
      </c>
      <c r="M49" s="29" t="str">
        <f t="shared" si="4"/>
        <v/>
      </c>
      <c r="N49" s="29" t="str">
        <f t="shared" si="5"/>
        <v/>
      </c>
      <c r="O49" s="29" t="str">
        <f t="shared" si="6"/>
        <v/>
      </c>
      <c r="P49" s="29" t="str">
        <f t="shared" si="7"/>
        <v/>
      </c>
    </row>
    <row r="50" spans="1:16" s="24" customFormat="1">
      <c r="A50" s="145">
        <f t="shared" si="8"/>
        <v>45478</v>
      </c>
      <c r="B50" s="24">
        <f t="shared" si="1"/>
        <v>7</v>
      </c>
      <c r="C50" s="24">
        <f t="shared" si="2"/>
        <v>2024</v>
      </c>
      <c r="F50" s="26"/>
      <c r="G50" s="40"/>
      <c r="H50" s="40"/>
      <c r="I50" s="40"/>
      <c r="J50" s="41"/>
      <c r="K50" s="29" t="str">
        <f>IF(SUMPRODUCT((MONTH('4. Trading Tracker'!$F$8:$F$703)=B50)*(YEAR('4. Trading Tracker'!$F$8:$F$703)=C50)*('4. Trading Tracker'!$L$8:$L$703))&gt;0,SUMPRODUCT((MONTH('4. Trading Tracker'!$F$8:$F$703)=B50)*(YEAR('4. Trading Tracker'!$F$8:$F$703)=C50)*('4. Trading Tracker'!$L$8:$L$703)),"")</f>
        <v/>
      </c>
      <c r="L50" s="29">
        <f t="shared" si="3"/>
        <v>0</v>
      </c>
      <c r="M50" s="29" t="str">
        <f t="shared" si="4"/>
        <v/>
      </c>
      <c r="N50" s="29" t="str">
        <f t="shared" si="5"/>
        <v/>
      </c>
      <c r="O50" s="29" t="str">
        <f t="shared" si="6"/>
        <v/>
      </c>
      <c r="P50" s="29" t="str">
        <f t="shared" si="7"/>
        <v/>
      </c>
    </row>
    <row r="51" spans="1:16" s="24" customFormat="1">
      <c r="A51" s="145">
        <f t="shared" si="8"/>
        <v>45509</v>
      </c>
      <c r="B51" s="24">
        <f t="shared" si="1"/>
        <v>8</v>
      </c>
      <c r="C51" s="24">
        <f t="shared" si="2"/>
        <v>2024</v>
      </c>
      <c r="F51" s="26"/>
      <c r="G51" s="40"/>
      <c r="H51" s="40"/>
      <c r="I51" s="40"/>
      <c r="J51" s="41"/>
      <c r="K51" s="29" t="str">
        <f>IF(SUMPRODUCT((MONTH('4. Trading Tracker'!$F$8:$F$703)=B51)*(YEAR('4. Trading Tracker'!$F$8:$F$703)=C51)*('4. Trading Tracker'!$L$8:$L$703))&gt;0,SUMPRODUCT((MONTH('4. Trading Tracker'!$F$8:$F$703)=B51)*(YEAR('4. Trading Tracker'!$F$8:$F$703)=C51)*('4. Trading Tracker'!$L$8:$L$703)),"")</f>
        <v/>
      </c>
      <c r="L51" s="29">
        <f t="shared" si="3"/>
        <v>0</v>
      </c>
      <c r="M51" s="29" t="str">
        <f t="shared" si="4"/>
        <v/>
      </c>
      <c r="N51" s="29" t="str">
        <f t="shared" si="5"/>
        <v/>
      </c>
      <c r="O51" s="29" t="str">
        <f t="shared" si="6"/>
        <v/>
      </c>
      <c r="P51" s="29" t="str">
        <f t="shared" si="7"/>
        <v/>
      </c>
    </row>
    <row r="52" spans="1:16" s="24" customFormat="1">
      <c r="A52" s="145">
        <f t="shared" si="8"/>
        <v>45540</v>
      </c>
      <c r="B52" s="24">
        <f t="shared" si="1"/>
        <v>9</v>
      </c>
      <c r="C52" s="24">
        <f t="shared" si="2"/>
        <v>2024</v>
      </c>
      <c r="F52" s="26"/>
      <c r="G52" s="40"/>
      <c r="H52" s="40"/>
      <c r="I52" s="40"/>
      <c r="J52" s="41"/>
      <c r="K52" s="29" t="str">
        <f>IF(SUMPRODUCT((MONTH('4. Trading Tracker'!$F$8:$F$703)=B52)*(YEAR('4. Trading Tracker'!$F$8:$F$703)=C52)*('4. Trading Tracker'!$L$8:$L$703))&gt;0,SUMPRODUCT((MONTH('4. Trading Tracker'!$F$8:$F$703)=B52)*(YEAR('4. Trading Tracker'!$F$8:$F$703)=C52)*('4. Trading Tracker'!$L$8:$L$703)),"")</f>
        <v/>
      </c>
      <c r="L52" s="29">
        <f t="shared" si="3"/>
        <v>0</v>
      </c>
      <c r="M52" s="29" t="str">
        <f t="shared" si="4"/>
        <v/>
      </c>
      <c r="N52" s="29" t="str">
        <f t="shared" si="5"/>
        <v/>
      </c>
      <c r="O52" s="29" t="str">
        <f t="shared" si="6"/>
        <v/>
      </c>
      <c r="P52" s="29" t="str">
        <f t="shared" si="7"/>
        <v/>
      </c>
    </row>
    <row r="53" spans="1:16" s="24" customFormat="1">
      <c r="A53" s="145">
        <f t="shared" si="8"/>
        <v>45570</v>
      </c>
      <c r="B53" s="24">
        <f t="shared" si="1"/>
        <v>10</v>
      </c>
      <c r="C53" s="24">
        <f t="shared" si="2"/>
        <v>2024</v>
      </c>
      <c r="F53" s="26"/>
      <c r="G53" s="40"/>
      <c r="H53" s="40"/>
      <c r="I53" s="40"/>
      <c r="J53" s="41"/>
      <c r="K53" s="29" t="str">
        <f>IF(SUMPRODUCT((MONTH('4. Trading Tracker'!$F$8:$F$703)=B53)*(YEAR('4. Trading Tracker'!$F$8:$F$703)=C53)*('4. Trading Tracker'!$L$8:$L$703))&gt;0,SUMPRODUCT((MONTH('4. Trading Tracker'!$F$8:$F$703)=B53)*(YEAR('4. Trading Tracker'!$F$8:$F$703)=C53)*('4. Trading Tracker'!$L$8:$L$703)),"")</f>
        <v/>
      </c>
      <c r="L53" s="29">
        <f t="shared" si="3"/>
        <v>0</v>
      </c>
      <c r="M53" s="29" t="str">
        <f t="shared" si="4"/>
        <v/>
      </c>
      <c r="N53" s="29" t="str">
        <f t="shared" si="5"/>
        <v/>
      </c>
      <c r="O53" s="29" t="str">
        <f t="shared" si="6"/>
        <v/>
      </c>
      <c r="P53" s="29" t="str">
        <f t="shared" si="7"/>
        <v/>
      </c>
    </row>
    <row r="54" spans="1:16" s="24" customFormat="1">
      <c r="A54" s="145">
        <f t="shared" si="8"/>
        <v>45601</v>
      </c>
      <c r="B54" s="24">
        <f t="shared" si="1"/>
        <v>11</v>
      </c>
      <c r="C54" s="24">
        <f t="shared" si="2"/>
        <v>2024</v>
      </c>
      <c r="F54" s="26"/>
      <c r="G54" s="40"/>
      <c r="H54" s="40"/>
      <c r="I54" s="40"/>
      <c r="J54" s="41"/>
      <c r="K54" s="29" t="str">
        <f>IF(SUMPRODUCT((MONTH('4. Trading Tracker'!$F$8:$F$703)=B54)*(YEAR('4. Trading Tracker'!$F$8:$F$703)=C54)*('4. Trading Tracker'!$L$8:$L$703))&gt;0,SUMPRODUCT((MONTH('4. Trading Tracker'!$F$8:$F$703)=B54)*(YEAR('4. Trading Tracker'!$F$8:$F$703)=C54)*('4. Trading Tracker'!$L$8:$L$703)),"")</f>
        <v/>
      </c>
      <c r="L54" s="29">
        <f t="shared" si="3"/>
        <v>0</v>
      </c>
      <c r="M54" s="29" t="str">
        <f t="shared" si="4"/>
        <v/>
      </c>
      <c r="N54" s="29" t="str">
        <f t="shared" si="5"/>
        <v/>
      </c>
      <c r="O54" s="29" t="str">
        <f t="shared" si="6"/>
        <v/>
      </c>
      <c r="P54" s="29" t="str">
        <f t="shared" si="7"/>
        <v/>
      </c>
    </row>
    <row r="55" spans="1:16" s="24" customFormat="1">
      <c r="A55" s="145">
        <f t="shared" si="8"/>
        <v>45631</v>
      </c>
      <c r="B55" s="24">
        <f t="shared" si="1"/>
        <v>12</v>
      </c>
      <c r="C55" s="24">
        <f t="shared" si="2"/>
        <v>2024</v>
      </c>
      <c r="F55" s="26"/>
      <c r="G55" s="40"/>
      <c r="H55" s="40"/>
      <c r="I55" s="40"/>
      <c r="J55" s="41"/>
      <c r="K55" s="29" t="str">
        <f>IF(SUMPRODUCT((MONTH('4. Trading Tracker'!$F$8:$F$703)=B55)*(YEAR('4. Trading Tracker'!$F$8:$F$703)=C55)*('4. Trading Tracker'!$L$8:$L$703))&gt;0,SUMPRODUCT((MONTH('4. Trading Tracker'!$F$8:$F$703)=B55)*(YEAR('4. Trading Tracker'!$F$8:$F$703)=C55)*('4. Trading Tracker'!$L$8:$L$703)),"")</f>
        <v/>
      </c>
      <c r="L55" s="29">
        <f t="shared" si="3"/>
        <v>0</v>
      </c>
      <c r="M55" s="29" t="str">
        <f t="shared" si="4"/>
        <v/>
      </c>
      <c r="N55" s="29" t="str">
        <f t="shared" si="5"/>
        <v/>
      </c>
      <c r="O55" s="29" t="str">
        <f t="shared" si="6"/>
        <v/>
      </c>
      <c r="P55" s="29" t="str">
        <f t="shared" si="7"/>
        <v/>
      </c>
    </row>
    <row r="56" spans="1:16" s="24" customFormat="1">
      <c r="A56" s="145">
        <f t="shared" si="8"/>
        <v>45662</v>
      </c>
      <c r="B56" s="24">
        <f t="shared" si="1"/>
        <v>1</v>
      </c>
      <c r="C56" s="24">
        <f t="shared" si="2"/>
        <v>2025</v>
      </c>
      <c r="F56" s="26"/>
      <c r="G56" s="40"/>
      <c r="H56" s="40"/>
      <c r="I56" s="40"/>
      <c r="J56" s="41"/>
      <c r="K56" s="29" t="str">
        <f>IF(SUMPRODUCT((MONTH('4. Trading Tracker'!$F$8:$F$703)=B56)*(YEAR('4. Trading Tracker'!$F$8:$F$703)=C56)*('4. Trading Tracker'!$L$8:$L$703))&gt;0,SUMPRODUCT((MONTH('4. Trading Tracker'!$F$8:$F$703)=B56)*(YEAR('4. Trading Tracker'!$F$8:$F$703)=C56)*('4. Trading Tracker'!$L$8:$L$703)),"")</f>
        <v/>
      </c>
      <c r="L56" s="29">
        <f t="shared" si="3"/>
        <v>0</v>
      </c>
      <c r="M56" s="29" t="str">
        <f t="shared" si="4"/>
        <v/>
      </c>
      <c r="N56" s="29" t="str">
        <f t="shared" si="5"/>
        <v/>
      </c>
      <c r="O56" s="29" t="str">
        <f t="shared" si="6"/>
        <v/>
      </c>
      <c r="P56" s="29" t="str">
        <f t="shared" si="7"/>
        <v/>
      </c>
    </row>
    <row r="57" spans="1:16" s="24" customFormat="1">
      <c r="A57" s="145">
        <f t="shared" si="8"/>
        <v>45693</v>
      </c>
      <c r="B57" s="24">
        <f t="shared" si="1"/>
        <v>2</v>
      </c>
      <c r="C57" s="24">
        <f t="shared" si="2"/>
        <v>2025</v>
      </c>
      <c r="F57" s="26"/>
      <c r="G57" s="40"/>
      <c r="H57" s="40"/>
      <c r="I57" s="40"/>
      <c r="J57" s="41"/>
      <c r="K57" s="29" t="str">
        <f>IF(SUMPRODUCT((MONTH('4. Trading Tracker'!$F$8:$F$703)=B57)*(YEAR('4. Trading Tracker'!$F$8:$F$703)=C57)*('4. Trading Tracker'!$L$8:$L$703))&gt;0,SUMPRODUCT((MONTH('4. Trading Tracker'!$F$8:$F$703)=B57)*(YEAR('4. Trading Tracker'!$F$8:$F$703)=C57)*('4. Trading Tracker'!$L$8:$L$703)),"")</f>
        <v/>
      </c>
      <c r="L57" s="29">
        <f t="shared" si="3"/>
        <v>0</v>
      </c>
      <c r="M57" s="29" t="str">
        <f t="shared" si="4"/>
        <v/>
      </c>
      <c r="N57" s="29" t="str">
        <f t="shared" si="5"/>
        <v/>
      </c>
      <c r="O57" s="29" t="str">
        <f t="shared" si="6"/>
        <v/>
      </c>
      <c r="P57" s="29" t="str">
        <f t="shared" si="7"/>
        <v/>
      </c>
    </row>
    <row r="58" spans="1:16" s="24" customFormat="1">
      <c r="A58" s="145">
        <f t="shared" si="8"/>
        <v>45721</v>
      </c>
      <c r="B58" s="24">
        <f t="shared" si="1"/>
        <v>3</v>
      </c>
      <c r="C58" s="24">
        <f t="shared" si="2"/>
        <v>2025</v>
      </c>
      <c r="F58" s="26"/>
      <c r="G58" s="40"/>
      <c r="H58" s="40"/>
      <c r="I58" s="40"/>
      <c r="J58" s="41"/>
      <c r="K58" s="29" t="str">
        <f>IF(SUMPRODUCT((MONTH('4. Trading Tracker'!$F$8:$F$703)=B58)*(YEAR('4. Trading Tracker'!$F$8:$F$703)=C58)*('4. Trading Tracker'!$L$8:$L$703))&gt;0,SUMPRODUCT((MONTH('4. Trading Tracker'!$F$8:$F$703)=B58)*(YEAR('4. Trading Tracker'!$F$8:$F$703)=C58)*('4. Trading Tracker'!$L$8:$L$703)),"")</f>
        <v/>
      </c>
      <c r="L58" s="29">
        <f t="shared" si="3"/>
        <v>0</v>
      </c>
      <c r="M58" s="29" t="str">
        <f t="shared" si="4"/>
        <v/>
      </c>
      <c r="N58" s="29" t="str">
        <f t="shared" si="5"/>
        <v/>
      </c>
      <c r="O58" s="29" t="str">
        <f t="shared" si="6"/>
        <v/>
      </c>
      <c r="P58" s="29" t="str">
        <f t="shared" si="7"/>
        <v/>
      </c>
    </row>
    <row r="59" spans="1:16" s="24" customFormat="1">
      <c r="A59" s="145">
        <f t="shared" si="8"/>
        <v>45752</v>
      </c>
      <c r="B59" s="24">
        <f t="shared" si="1"/>
        <v>4</v>
      </c>
      <c r="C59" s="24">
        <f t="shared" si="2"/>
        <v>2025</v>
      </c>
      <c r="F59" s="26"/>
      <c r="G59" s="40"/>
      <c r="H59" s="40"/>
      <c r="I59" s="40"/>
      <c r="J59" s="41"/>
      <c r="K59" s="29" t="str">
        <f>IF(SUMPRODUCT((MONTH('4. Trading Tracker'!$F$8:$F$703)=B59)*(YEAR('4. Trading Tracker'!$F$8:$F$703)=C59)*('4. Trading Tracker'!$L$8:$L$703))&gt;0,SUMPRODUCT((MONTH('4. Trading Tracker'!$F$8:$F$703)=B59)*(YEAR('4. Trading Tracker'!$F$8:$F$703)=C59)*('4. Trading Tracker'!$L$8:$L$703)),"")</f>
        <v/>
      </c>
      <c r="L59" s="29">
        <f t="shared" si="3"/>
        <v>0</v>
      </c>
      <c r="M59" s="29" t="str">
        <f t="shared" si="4"/>
        <v/>
      </c>
      <c r="N59" s="29" t="str">
        <f t="shared" si="5"/>
        <v/>
      </c>
      <c r="O59" s="29" t="str">
        <f t="shared" si="6"/>
        <v/>
      </c>
      <c r="P59" s="29" t="str">
        <f t="shared" si="7"/>
        <v/>
      </c>
    </row>
    <row r="60" spans="1:16" s="24" customFormat="1">
      <c r="A60" s="145">
        <f t="shared" si="8"/>
        <v>45782</v>
      </c>
      <c r="B60" s="24">
        <f t="shared" si="1"/>
        <v>5</v>
      </c>
      <c r="C60" s="24">
        <f t="shared" si="2"/>
        <v>2025</v>
      </c>
      <c r="F60" s="26"/>
      <c r="G60" s="40"/>
      <c r="H60" s="40"/>
      <c r="I60" s="40"/>
      <c r="J60" s="41"/>
      <c r="K60" s="29" t="str">
        <f>IF(SUMPRODUCT((MONTH('4. Trading Tracker'!$F$8:$F$703)=B60)*(YEAR('4. Trading Tracker'!$F$8:$F$703)=C60)*('4. Trading Tracker'!$L$8:$L$703))&gt;0,SUMPRODUCT((MONTH('4. Trading Tracker'!$F$8:$F$703)=B60)*(YEAR('4. Trading Tracker'!$F$8:$F$703)=C60)*('4. Trading Tracker'!$L$8:$L$703)),"")</f>
        <v/>
      </c>
      <c r="L60" s="29">
        <f t="shared" si="3"/>
        <v>0</v>
      </c>
      <c r="M60" s="29" t="str">
        <f t="shared" si="4"/>
        <v/>
      </c>
      <c r="N60" s="29" t="str">
        <f t="shared" si="5"/>
        <v/>
      </c>
      <c r="O60" s="29" t="str">
        <f t="shared" si="6"/>
        <v/>
      </c>
      <c r="P60" s="29" t="str">
        <f t="shared" si="7"/>
        <v/>
      </c>
    </row>
    <row r="61" spans="1:16" s="24" customFormat="1">
      <c r="A61" s="145">
        <f t="shared" si="8"/>
        <v>45813</v>
      </c>
      <c r="B61" s="24">
        <f t="shared" si="1"/>
        <v>6</v>
      </c>
      <c r="C61" s="24">
        <f t="shared" si="2"/>
        <v>2025</v>
      </c>
      <c r="F61" s="26"/>
      <c r="G61" s="40"/>
      <c r="H61" s="40"/>
      <c r="I61" s="40"/>
      <c r="J61" s="41"/>
      <c r="K61" s="29" t="str">
        <f>IF(SUMPRODUCT((MONTH('4. Trading Tracker'!$F$8:$F$703)=B61)*(YEAR('4. Trading Tracker'!$F$8:$F$703)=C61)*('4. Trading Tracker'!$L$8:$L$703))&gt;0,SUMPRODUCT((MONTH('4. Trading Tracker'!$F$8:$F$703)=B61)*(YEAR('4. Trading Tracker'!$F$8:$F$703)=C61)*('4. Trading Tracker'!$L$8:$L$703)),"")</f>
        <v/>
      </c>
      <c r="L61" s="29">
        <f t="shared" si="3"/>
        <v>0</v>
      </c>
      <c r="M61" s="29" t="str">
        <f t="shared" si="4"/>
        <v/>
      </c>
      <c r="N61" s="29" t="str">
        <f t="shared" si="5"/>
        <v/>
      </c>
      <c r="O61" s="29" t="str">
        <f t="shared" si="6"/>
        <v/>
      </c>
      <c r="P61" s="29" t="str">
        <f t="shared" si="7"/>
        <v/>
      </c>
    </row>
    <row r="62" spans="1:16" s="24" customFormat="1">
      <c r="A62" s="145">
        <f t="shared" si="8"/>
        <v>45843</v>
      </c>
      <c r="B62" s="24">
        <f t="shared" si="1"/>
        <v>7</v>
      </c>
      <c r="C62" s="24">
        <f t="shared" si="2"/>
        <v>2025</v>
      </c>
      <c r="F62" s="26"/>
      <c r="G62" s="40"/>
      <c r="H62" s="40"/>
      <c r="I62" s="40"/>
      <c r="J62" s="41"/>
      <c r="K62" s="29" t="str">
        <f>IF(SUMPRODUCT((MONTH('4. Trading Tracker'!$F$8:$F$703)=B62)*(YEAR('4. Trading Tracker'!$F$8:$F$703)=C62)*('4. Trading Tracker'!$L$8:$L$703))&gt;0,SUMPRODUCT((MONTH('4. Trading Tracker'!$F$8:$F$703)=B62)*(YEAR('4. Trading Tracker'!$F$8:$F$703)=C62)*('4. Trading Tracker'!$L$8:$L$703)),"")</f>
        <v/>
      </c>
      <c r="L62" s="29">
        <f t="shared" si="3"/>
        <v>0</v>
      </c>
      <c r="M62" s="29" t="str">
        <f t="shared" si="4"/>
        <v/>
      </c>
      <c r="N62" s="29" t="str">
        <f t="shared" si="5"/>
        <v/>
      </c>
      <c r="O62" s="29" t="str">
        <f t="shared" si="6"/>
        <v/>
      </c>
      <c r="P62" s="29" t="str">
        <f t="shared" si="7"/>
        <v/>
      </c>
    </row>
    <row r="63" spans="1:16" s="24" customFormat="1">
      <c r="A63" s="145">
        <f t="shared" si="8"/>
        <v>45874</v>
      </c>
      <c r="B63" s="24">
        <f t="shared" si="1"/>
        <v>8</v>
      </c>
      <c r="C63" s="24">
        <f t="shared" si="2"/>
        <v>2025</v>
      </c>
      <c r="F63" s="26"/>
      <c r="G63" s="40"/>
      <c r="H63" s="40"/>
      <c r="I63" s="40"/>
      <c r="J63" s="41"/>
      <c r="K63" s="29" t="str">
        <f>IF(SUMPRODUCT((MONTH('4. Trading Tracker'!$F$8:$F$703)=B63)*(YEAR('4. Trading Tracker'!$F$8:$F$703)=C63)*('4. Trading Tracker'!$L$8:$L$703))&gt;0,SUMPRODUCT((MONTH('4. Trading Tracker'!$F$8:$F$703)=B63)*(YEAR('4. Trading Tracker'!$F$8:$F$703)=C63)*('4. Trading Tracker'!$L$8:$L$703)),"")</f>
        <v/>
      </c>
      <c r="L63" s="29">
        <f t="shared" si="3"/>
        <v>0</v>
      </c>
      <c r="M63" s="29" t="str">
        <f t="shared" si="4"/>
        <v/>
      </c>
      <c r="N63" s="29" t="str">
        <f t="shared" si="5"/>
        <v/>
      </c>
      <c r="O63" s="29" t="str">
        <f t="shared" si="6"/>
        <v/>
      </c>
      <c r="P63" s="29" t="str">
        <f t="shared" si="7"/>
        <v/>
      </c>
    </row>
    <row r="64" spans="1:16" s="24" customFormat="1">
      <c r="A64" s="145">
        <f t="shared" si="8"/>
        <v>45905</v>
      </c>
      <c r="B64" s="24">
        <f t="shared" si="1"/>
        <v>9</v>
      </c>
      <c r="C64" s="24">
        <f t="shared" si="2"/>
        <v>2025</v>
      </c>
      <c r="F64" s="26"/>
      <c r="G64" s="40"/>
      <c r="H64" s="40"/>
      <c r="I64" s="40"/>
      <c r="J64" s="41"/>
      <c r="K64" s="29" t="str">
        <f>IF(SUMPRODUCT((MONTH('4. Trading Tracker'!$F$8:$F$703)=B64)*(YEAR('4. Trading Tracker'!$F$8:$F$703)=C64)*('4. Trading Tracker'!$L$8:$L$703))&gt;0,SUMPRODUCT((MONTH('4. Trading Tracker'!$F$8:$F$703)=B64)*(YEAR('4. Trading Tracker'!$F$8:$F$703)=C64)*('4. Trading Tracker'!$L$8:$L$703)),"")</f>
        <v/>
      </c>
      <c r="L64" s="29">
        <f t="shared" si="3"/>
        <v>0</v>
      </c>
      <c r="M64" s="29" t="str">
        <f t="shared" si="4"/>
        <v/>
      </c>
      <c r="N64" s="29" t="str">
        <f t="shared" si="5"/>
        <v/>
      </c>
      <c r="O64" s="29" t="str">
        <f t="shared" si="6"/>
        <v/>
      </c>
      <c r="P64" s="29" t="str">
        <f t="shared" si="7"/>
        <v/>
      </c>
    </row>
    <row r="65" spans="1:16" s="24" customFormat="1">
      <c r="A65" s="145">
        <f t="shared" si="8"/>
        <v>45935</v>
      </c>
      <c r="B65" s="24">
        <f t="shared" si="1"/>
        <v>10</v>
      </c>
      <c r="C65" s="24">
        <f t="shared" si="2"/>
        <v>2025</v>
      </c>
      <c r="F65" s="26"/>
      <c r="G65" s="40"/>
      <c r="H65" s="40"/>
      <c r="I65" s="40"/>
      <c r="J65" s="41"/>
      <c r="K65" s="29" t="str">
        <f>IF(SUMPRODUCT((MONTH('4. Trading Tracker'!$F$8:$F$703)=B65)*(YEAR('4. Trading Tracker'!$F$8:$F$703)=C65)*('4. Trading Tracker'!$L$8:$L$703))&gt;0,SUMPRODUCT((MONTH('4. Trading Tracker'!$F$8:$F$703)=B65)*(YEAR('4. Trading Tracker'!$F$8:$F$703)=C65)*('4. Trading Tracker'!$L$8:$L$703)),"")</f>
        <v/>
      </c>
      <c r="L65" s="29">
        <f t="shared" si="3"/>
        <v>0</v>
      </c>
      <c r="M65" s="29" t="str">
        <f t="shared" si="4"/>
        <v/>
      </c>
      <c r="N65" s="29" t="str">
        <f t="shared" si="5"/>
        <v/>
      </c>
      <c r="O65" s="29" t="str">
        <f t="shared" si="6"/>
        <v/>
      </c>
      <c r="P65" s="29" t="str">
        <f t="shared" si="7"/>
        <v/>
      </c>
    </row>
    <row r="66" spans="1:16" s="24" customFormat="1">
      <c r="A66" s="145">
        <f t="shared" si="8"/>
        <v>45966</v>
      </c>
      <c r="B66" s="24">
        <f t="shared" si="1"/>
        <v>11</v>
      </c>
      <c r="C66" s="24">
        <f t="shared" si="2"/>
        <v>2025</v>
      </c>
      <c r="F66" s="26"/>
      <c r="G66" s="40"/>
      <c r="H66" s="40"/>
      <c r="I66" s="40"/>
      <c r="J66" s="41"/>
      <c r="K66" s="29" t="str">
        <f>IF(SUMPRODUCT((MONTH('4. Trading Tracker'!$F$8:$F$703)=B66)*(YEAR('4. Trading Tracker'!$F$8:$F$703)=C66)*('4. Trading Tracker'!$L$8:$L$703))&gt;0,SUMPRODUCT((MONTH('4. Trading Tracker'!$F$8:$F$703)=B66)*(YEAR('4. Trading Tracker'!$F$8:$F$703)=C66)*('4. Trading Tracker'!$L$8:$L$703)),"")</f>
        <v/>
      </c>
      <c r="L66" s="29">
        <f t="shared" si="3"/>
        <v>0</v>
      </c>
      <c r="M66" s="29" t="str">
        <f t="shared" si="4"/>
        <v/>
      </c>
      <c r="N66" s="29" t="str">
        <f t="shared" si="5"/>
        <v/>
      </c>
      <c r="O66" s="29" t="str">
        <f t="shared" si="6"/>
        <v/>
      </c>
      <c r="P66" s="29" t="str">
        <f t="shared" si="7"/>
        <v/>
      </c>
    </row>
    <row r="67" spans="1:16" s="24" customFormat="1">
      <c r="A67" s="145">
        <f t="shared" si="8"/>
        <v>45996</v>
      </c>
      <c r="B67" s="24">
        <f t="shared" si="1"/>
        <v>12</v>
      </c>
      <c r="C67" s="24">
        <f t="shared" si="2"/>
        <v>2025</v>
      </c>
      <c r="F67" s="26"/>
      <c r="G67" s="40"/>
      <c r="H67" s="40"/>
      <c r="I67" s="40"/>
      <c r="J67" s="41"/>
      <c r="K67" s="29" t="str">
        <f>IF(SUMPRODUCT((MONTH('4. Trading Tracker'!$F$8:$F$703)=B67)*(YEAR('4. Trading Tracker'!$F$8:$F$703)=C67)*('4. Trading Tracker'!$L$8:$L$703))&gt;0,SUMPRODUCT((MONTH('4. Trading Tracker'!$F$8:$F$703)=B67)*(YEAR('4. Trading Tracker'!$F$8:$F$703)=C67)*('4. Trading Tracker'!$L$8:$L$703)),"")</f>
        <v/>
      </c>
      <c r="L67" s="29">
        <f t="shared" si="3"/>
        <v>0</v>
      </c>
      <c r="M67" s="29" t="str">
        <f t="shared" si="4"/>
        <v/>
      </c>
      <c r="N67" s="29" t="str">
        <f t="shared" si="5"/>
        <v/>
      </c>
      <c r="O67" s="29" t="str">
        <f t="shared" si="6"/>
        <v/>
      </c>
      <c r="P67" s="29" t="str">
        <f t="shared" si="7"/>
        <v/>
      </c>
    </row>
    <row r="68" spans="1:16" s="24" customFormat="1">
      <c r="A68" s="145">
        <f t="shared" si="8"/>
        <v>46027</v>
      </c>
      <c r="B68" s="24">
        <f t="shared" si="1"/>
        <v>1</v>
      </c>
      <c r="C68" s="24">
        <f t="shared" si="2"/>
        <v>2026</v>
      </c>
      <c r="F68" s="26"/>
      <c r="G68" s="40"/>
      <c r="H68" s="40"/>
      <c r="I68" s="40"/>
      <c r="J68" s="41"/>
      <c r="K68" s="29" t="str">
        <f>IF(SUMPRODUCT((MONTH('4. Trading Tracker'!$F$8:$F$703)=B68)*(YEAR('4. Trading Tracker'!$F$8:$F$703)=C68)*('4. Trading Tracker'!$L$8:$L$703))&gt;0,SUMPRODUCT((MONTH('4. Trading Tracker'!$F$8:$F$703)=B68)*(YEAR('4. Trading Tracker'!$F$8:$F$703)=C68)*('4. Trading Tracker'!$L$8:$L$703)),"")</f>
        <v/>
      </c>
      <c r="L68" s="29">
        <f t="shared" si="3"/>
        <v>0</v>
      </c>
      <c r="M68" s="29" t="str">
        <f t="shared" si="4"/>
        <v/>
      </c>
      <c r="N68" s="29" t="str">
        <f t="shared" si="5"/>
        <v/>
      </c>
      <c r="O68" s="29" t="str">
        <f t="shared" si="6"/>
        <v/>
      </c>
      <c r="P68" s="29" t="str">
        <f t="shared" si="7"/>
        <v/>
      </c>
    </row>
    <row r="69" spans="1:16" s="24" customFormat="1">
      <c r="A69" s="145">
        <f t="shared" si="8"/>
        <v>46058</v>
      </c>
      <c r="B69" s="24">
        <f t="shared" si="1"/>
        <v>2</v>
      </c>
      <c r="C69" s="24">
        <f t="shared" si="2"/>
        <v>2026</v>
      </c>
      <c r="F69" s="26"/>
      <c r="G69" s="40"/>
      <c r="H69" s="40"/>
      <c r="I69" s="40"/>
      <c r="J69" s="41"/>
      <c r="K69" s="29" t="str">
        <f>IF(SUMPRODUCT((MONTH('4. Trading Tracker'!$F$8:$F$703)=B69)*(YEAR('4. Trading Tracker'!$F$8:$F$703)=C69)*('4. Trading Tracker'!$L$8:$L$703))&gt;0,SUMPRODUCT((MONTH('4. Trading Tracker'!$F$8:$F$703)=B69)*(YEAR('4. Trading Tracker'!$F$8:$F$703)=C69)*('4. Trading Tracker'!$L$8:$L$703)),"")</f>
        <v/>
      </c>
      <c r="L69" s="29">
        <f t="shared" si="3"/>
        <v>0</v>
      </c>
      <c r="M69" s="29" t="str">
        <f t="shared" si="4"/>
        <v/>
      </c>
      <c r="N69" s="29" t="str">
        <f t="shared" si="5"/>
        <v/>
      </c>
      <c r="O69" s="29" t="str">
        <f t="shared" si="6"/>
        <v/>
      </c>
      <c r="P69" s="29" t="str">
        <f t="shared" si="7"/>
        <v/>
      </c>
    </row>
    <row r="70" spans="1:16" s="24" customFormat="1">
      <c r="A70" s="145">
        <f t="shared" si="8"/>
        <v>46086</v>
      </c>
      <c r="B70" s="24">
        <f t="shared" si="1"/>
        <v>3</v>
      </c>
      <c r="C70" s="24">
        <f t="shared" si="2"/>
        <v>2026</v>
      </c>
      <c r="F70" s="26"/>
      <c r="G70" s="40"/>
      <c r="H70" s="40"/>
      <c r="I70" s="40"/>
      <c r="J70" s="41"/>
      <c r="K70" s="29" t="str">
        <f>IF(SUMPRODUCT((MONTH('4. Trading Tracker'!$F$8:$F$703)=B70)*(YEAR('4. Trading Tracker'!$F$8:$F$703)=C70)*('4. Trading Tracker'!$L$8:$L$703))&gt;0,SUMPRODUCT((MONTH('4. Trading Tracker'!$F$8:$F$703)=B70)*(YEAR('4. Trading Tracker'!$F$8:$F$703)=C70)*('4. Trading Tracker'!$L$8:$L$703)),"")</f>
        <v/>
      </c>
      <c r="L70" s="29">
        <f t="shared" si="3"/>
        <v>0</v>
      </c>
      <c r="M70" s="29" t="str">
        <f t="shared" si="4"/>
        <v/>
      </c>
      <c r="N70" s="29" t="str">
        <f t="shared" si="5"/>
        <v/>
      </c>
      <c r="O70" s="29" t="str">
        <f t="shared" si="6"/>
        <v/>
      </c>
      <c r="P70" s="29" t="str">
        <f t="shared" si="7"/>
        <v/>
      </c>
    </row>
    <row r="71" spans="1:16" s="24" customFormat="1">
      <c r="A71" s="145">
        <f t="shared" si="8"/>
        <v>46117</v>
      </c>
      <c r="B71" s="24">
        <f t="shared" si="1"/>
        <v>4</v>
      </c>
      <c r="C71" s="24">
        <f t="shared" si="2"/>
        <v>2026</v>
      </c>
      <c r="F71" s="26"/>
      <c r="G71" s="40"/>
      <c r="H71" s="40"/>
      <c r="I71" s="40"/>
      <c r="J71" s="41"/>
      <c r="K71" s="29" t="str">
        <f>IF(SUMPRODUCT((MONTH('4. Trading Tracker'!$F$8:$F$703)=B71)*(YEAR('4. Trading Tracker'!$F$8:$F$703)=C71)*('4. Trading Tracker'!$L$8:$L$703))&gt;0,SUMPRODUCT((MONTH('4. Trading Tracker'!$F$8:$F$703)=B71)*(YEAR('4. Trading Tracker'!$F$8:$F$703)=C71)*('4. Trading Tracker'!$L$8:$L$703)),"")</f>
        <v/>
      </c>
      <c r="L71" s="29">
        <f t="shared" si="3"/>
        <v>0</v>
      </c>
      <c r="M71" s="29" t="str">
        <f t="shared" si="4"/>
        <v/>
      </c>
      <c r="N71" s="29" t="str">
        <f t="shared" si="5"/>
        <v/>
      </c>
      <c r="O71" s="29" t="str">
        <f t="shared" si="6"/>
        <v/>
      </c>
      <c r="P71" s="29" t="str">
        <f t="shared" si="7"/>
        <v/>
      </c>
    </row>
    <row r="72" spans="1:16" s="24" customFormat="1">
      <c r="A72" s="145">
        <f t="shared" si="8"/>
        <v>46147</v>
      </c>
      <c r="B72" s="24">
        <f t="shared" si="1"/>
        <v>5</v>
      </c>
      <c r="C72" s="24">
        <f t="shared" si="2"/>
        <v>2026</v>
      </c>
      <c r="F72" s="26"/>
      <c r="G72" s="40"/>
      <c r="H72" s="40"/>
      <c r="I72" s="40"/>
      <c r="J72" s="41"/>
      <c r="K72" s="29" t="str">
        <f>IF(SUMPRODUCT((MONTH('4. Trading Tracker'!$F$8:$F$703)=B72)*(YEAR('4. Trading Tracker'!$F$8:$F$703)=C72)*('4. Trading Tracker'!$L$8:$L$703))&gt;0,SUMPRODUCT((MONTH('4. Trading Tracker'!$F$8:$F$703)=B72)*(YEAR('4. Trading Tracker'!$F$8:$F$703)=C72)*('4. Trading Tracker'!$L$8:$L$703)),"")</f>
        <v/>
      </c>
      <c r="L72" s="29">
        <f t="shared" si="3"/>
        <v>0</v>
      </c>
      <c r="M72" s="29" t="str">
        <f t="shared" si="4"/>
        <v/>
      </c>
      <c r="N72" s="29" t="str">
        <f t="shared" si="5"/>
        <v/>
      </c>
      <c r="O72" s="29" t="str">
        <f t="shared" si="6"/>
        <v/>
      </c>
      <c r="P72" s="29" t="str">
        <f t="shared" si="7"/>
        <v/>
      </c>
    </row>
    <row r="73" spans="1:16" s="24" customFormat="1">
      <c r="A73" s="145">
        <f t="shared" si="8"/>
        <v>46178</v>
      </c>
      <c r="B73" s="24">
        <f t="shared" ref="B73:B136" si="9">MONTH(A73)</f>
        <v>6</v>
      </c>
      <c r="C73" s="24">
        <f t="shared" ref="C73:C136" si="10">YEAR(A73)</f>
        <v>2026</v>
      </c>
      <c r="F73" s="26"/>
      <c r="G73" s="40"/>
      <c r="H73" s="40"/>
      <c r="I73" s="40"/>
      <c r="J73" s="41"/>
      <c r="K73" s="29" t="str">
        <f>IF(SUMPRODUCT((MONTH('4. Trading Tracker'!$F$8:$F$703)=B73)*(YEAR('4. Trading Tracker'!$F$8:$F$703)=C73)*('4. Trading Tracker'!$L$8:$L$703))&gt;0,SUMPRODUCT((MONTH('4. Trading Tracker'!$F$8:$F$703)=B73)*(YEAR('4. Trading Tracker'!$F$8:$F$703)=C73)*('4. Trading Tracker'!$L$8:$L$703)),"")</f>
        <v/>
      </c>
      <c r="L73" s="29">
        <f t="shared" ref="L73:L136" si="11">IF(F73="",,(I73*J73))</f>
        <v>0</v>
      </c>
      <c r="M73" s="29" t="str">
        <f t="shared" ref="M73:M136" si="12">IF($H73=$M$7,$L73,"")</f>
        <v/>
      </c>
      <c r="N73" s="29" t="str">
        <f t="shared" ref="N73:N136" si="13">IF($H73=$N$7,$L73,"")</f>
        <v/>
      </c>
      <c r="O73" s="29" t="str">
        <f t="shared" ref="O73:O136" si="14">IF($H73=$O$7,$L73,"")</f>
        <v/>
      </c>
      <c r="P73" s="29" t="str">
        <f t="shared" ref="P73:P136" si="15">IF($H73=$P$7,$L73,"")</f>
        <v/>
      </c>
    </row>
    <row r="74" spans="1:16" s="24" customFormat="1">
      <c r="A74" s="145">
        <f t="shared" ref="A74:A137" si="16">EDATE(A73,1)</f>
        <v>46208</v>
      </c>
      <c r="B74" s="24">
        <f t="shared" si="9"/>
        <v>7</v>
      </c>
      <c r="C74" s="24">
        <f t="shared" si="10"/>
        <v>2026</v>
      </c>
      <c r="F74" s="26"/>
      <c r="G74" s="40"/>
      <c r="H74" s="40"/>
      <c r="I74" s="40"/>
      <c r="J74" s="41"/>
      <c r="K74" s="29" t="str">
        <f>IF(SUMPRODUCT((MONTH('4. Trading Tracker'!$F$8:$F$703)=B74)*(YEAR('4. Trading Tracker'!$F$8:$F$703)=C74)*('4. Trading Tracker'!$L$8:$L$703))&gt;0,SUMPRODUCT((MONTH('4. Trading Tracker'!$F$8:$F$703)=B74)*(YEAR('4. Trading Tracker'!$F$8:$F$703)=C74)*('4. Trading Tracker'!$L$8:$L$703)),"")</f>
        <v/>
      </c>
      <c r="L74" s="29">
        <f t="shared" si="11"/>
        <v>0</v>
      </c>
      <c r="M74" s="29" t="str">
        <f t="shared" si="12"/>
        <v/>
      </c>
      <c r="N74" s="29" t="str">
        <f t="shared" si="13"/>
        <v/>
      </c>
      <c r="O74" s="29" t="str">
        <f t="shared" si="14"/>
        <v/>
      </c>
      <c r="P74" s="29" t="str">
        <f t="shared" si="15"/>
        <v/>
      </c>
    </row>
    <row r="75" spans="1:16" s="24" customFormat="1">
      <c r="A75" s="145">
        <f t="shared" si="16"/>
        <v>46239</v>
      </c>
      <c r="B75" s="24">
        <f t="shared" si="9"/>
        <v>8</v>
      </c>
      <c r="C75" s="24">
        <f t="shared" si="10"/>
        <v>2026</v>
      </c>
      <c r="F75" s="26"/>
      <c r="G75" s="40"/>
      <c r="H75" s="40"/>
      <c r="I75" s="40"/>
      <c r="J75" s="41"/>
      <c r="K75" s="29" t="str">
        <f>IF(SUMPRODUCT((MONTH('4. Trading Tracker'!$F$8:$F$703)=B75)*(YEAR('4. Trading Tracker'!$F$8:$F$703)=C75)*('4. Trading Tracker'!$L$8:$L$703))&gt;0,SUMPRODUCT((MONTH('4. Trading Tracker'!$F$8:$F$703)=B75)*(YEAR('4. Trading Tracker'!$F$8:$F$703)=C75)*('4. Trading Tracker'!$L$8:$L$703)),"")</f>
        <v/>
      </c>
      <c r="L75" s="29">
        <f t="shared" si="11"/>
        <v>0</v>
      </c>
      <c r="M75" s="29" t="str">
        <f t="shared" si="12"/>
        <v/>
      </c>
      <c r="N75" s="29" t="str">
        <f t="shared" si="13"/>
        <v/>
      </c>
      <c r="O75" s="29" t="str">
        <f t="shared" si="14"/>
        <v/>
      </c>
      <c r="P75" s="29" t="str">
        <f t="shared" si="15"/>
        <v/>
      </c>
    </row>
    <row r="76" spans="1:16" s="24" customFormat="1">
      <c r="A76" s="145">
        <f t="shared" si="16"/>
        <v>46270</v>
      </c>
      <c r="B76" s="24">
        <f t="shared" si="9"/>
        <v>9</v>
      </c>
      <c r="C76" s="24">
        <f t="shared" si="10"/>
        <v>2026</v>
      </c>
      <c r="F76" s="26"/>
      <c r="G76" s="40"/>
      <c r="H76" s="40"/>
      <c r="I76" s="40"/>
      <c r="J76" s="41"/>
      <c r="K76" s="29" t="str">
        <f>IF(SUMPRODUCT((MONTH('4. Trading Tracker'!$F$8:$F$703)=B76)*(YEAR('4. Trading Tracker'!$F$8:$F$703)=C76)*('4. Trading Tracker'!$L$8:$L$703))&gt;0,SUMPRODUCT((MONTH('4. Trading Tracker'!$F$8:$F$703)=B76)*(YEAR('4. Trading Tracker'!$F$8:$F$703)=C76)*('4. Trading Tracker'!$L$8:$L$703)),"")</f>
        <v/>
      </c>
      <c r="L76" s="29">
        <f t="shared" si="11"/>
        <v>0</v>
      </c>
      <c r="M76" s="29" t="str">
        <f t="shared" si="12"/>
        <v/>
      </c>
      <c r="N76" s="29" t="str">
        <f t="shared" si="13"/>
        <v/>
      </c>
      <c r="O76" s="29" t="str">
        <f t="shared" si="14"/>
        <v/>
      </c>
      <c r="P76" s="29" t="str">
        <f t="shared" si="15"/>
        <v/>
      </c>
    </row>
    <row r="77" spans="1:16" s="24" customFormat="1">
      <c r="A77" s="145">
        <f t="shared" si="16"/>
        <v>46300</v>
      </c>
      <c r="B77" s="24">
        <f t="shared" si="9"/>
        <v>10</v>
      </c>
      <c r="C77" s="24">
        <f t="shared" si="10"/>
        <v>2026</v>
      </c>
      <c r="F77" s="26"/>
      <c r="G77" s="40"/>
      <c r="H77" s="40"/>
      <c r="I77" s="40"/>
      <c r="J77" s="41"/>
      <c r="K77" s="29" t="str">
        <f>IF(SUMPRODUCT((MONTH('4. Trading Tracker'!$F$8:$F$703)=B77)*(YEAR('4. Trading Tracker'!$F$8:$F$703)=C77)*('4. Trading Tracker'!$L$8:$L$703))&gt;0,SUMPRODUCT((MONTH('4. Trading Tracker'!$F$8:$F$703)=B77)*(YEAR('4. Trading Tracker'!$F$8:$F$703)=C77)*('4. Trading Tracker'!$L$8:$L$703)),"")</f>
        <v/>
      </c>
      <c r="L77" s="29">
        <f t="shared" si="11"/>
        <v>0</v>
      </c>
      <c r="M77" s="29" t="str">
        <f t="shared" si="12"/>
        <v/>
      </c>
      <c r="N77" s="29" t="str">
        <f t="shared" si="13"/>
        <v/>
      </c>
      <c r="O77" s="29" t="str">
        <f t="shared" si="14"/>
        <v/>
      </c>
      <c r="P77" s="29" t="str">
        <f t="shared" si="15"/>
        <v/>
      </c>
    </row>
    <row r="78" spans="1:16" s="24" customFormat="1">
      <c r="A78" s="145">
        <f t="shared" si="16"/>
        <v>46331</v>
      </c>
      <c r="B78" s="24">
        <f t="shared" si="9"/>
        <v>11</v>
      </c>
      <c r="C78" s="24">
        <f t="shared" si="10"/>
        <v>2026</v>
      </c>
      <c r="F78" s="26"/>
      <c r="G78" s="40"/>
      <c r="H78" s="40"/>
      <c r="I78" s="40"/>
      <c r="J78" s="41"/>
      <c r="K78" s="29" t="str">
        <f>IF(SUMPRODUCT((MONTH('4. Trading Tracker'!$F$8:$F$703)=B78)*(YEAR('4. Trading Tracker'!$F$8:$F$703)=C78)*('4. Trading Tracker'!$L$8:$L$703))&gt;0,SUMPRODUCT((MONTH('4. Trading Tracker'!$F$8:$F$703)=B78)*(YEAR('4. Trading Tracker'!$F$8:$F$703)=C78)*('4. Trading Tracker'!$L$8:$L$703)),"")</f>
        <v/>
      </c>
      <c r="L78" s="29">
        <f t="shared" si="11"/>
        <v>0</v>
      </c>
      <c r="M78" s="29" t="str">
        <f t="shared" si="12"/>
        <v/>
      </c>
      <c r="N78" s="29" t="str">
        <f t="shared" si="13"/>
        <v/>
      </c>
      <c r="O78" s="29" t="str">
        <f t="shared" si="14"/>
        <v/>
      </c>
      <c r="P78" s="29" t="str">
        <f t="shared" si="15"/>
        <v/>
      </c>
    </row>
    <row r="79" spans="1:16" s="24" customFormat="1">
      <c r="A79" s="145">
        <f t="shared" si="16"/>
        <v>46361</v>
      </c>
      <c r="B79" s="24">
        <f t="shared" si="9"/>
        <v>12</v>
      </c>
      <c r="C79" s="24">
        <f t="shared" si="10"/>
        <v>2026</v>
      </c>
      <c r="F79" s="26"/>
      <c r="G79" s="40"/>
      <c r="H79" s="40"/>
      <c r="I79" s="40"/>
      <c r="J79" s="41"/>
      <c r="K79" s="29" t="str">
        <f>IF(SUMPRODUCT((MONTH('4. Trading Tracker'!$F$8:$F$703)=B79)*(YEAR('4. Trading Tracker'!$F$8:$F$703)=C79)*('4. Trading Tracker'!$L$8:$L$703))&gt;0,SUMPRODUCT((MONTH('4. Trading Tracker'!$F$8:$F$703)=B79)*(YEAR('4. Trading Tracker'!$F$8:$F$703)=C79)*('4. Trading Tracker'!$L$8:$L$703)),"")</f>
        <v/>
      </c>
      <c r="L79" s="29">
        <f t="shared" si="11"/>
        <v>0</v>
      </c>
      <c r="M79" s="29" t="str">
        <f t="shared" si="12"/>
        <v/>
      </c>
      <c r="N79" s="29" t="str">
        <f t="shared" si="13"/>
        <v/>
      </c>
      <c r="O79" s="29" t="str">
        <f t="shared" si="14"/>
        <v/>
      </c>
      <c r="P79" s="29" t="str">
        <f t="shared" si="15"/>
        <v/>
      </c>
    </row>
    <row r="80" spans="1:16" s="24" customFormat="1">
      <c r="A80" s="145">
        <f t="shared" si="16"/>
        <v>46392</v>
      </c>
      <c r="B80" s="24">
        <f t="shared" si="9"/>
        <v>1</v>
      </c>
      <c r="C80" s="24">
        <f t="shared" si="10"/>
        <v>2027</v>
      </c>
      <c r="F80" s="26"/>
      <c r="G80" s="40"/>
      <c r="H80" s="40"/>
      <c r="I80" s="40"/>
      <c r="J80" s="41"/>
      <c r="K80" s="29" t="str">
        <f>IF(SUMPRODUCT((MONTH('4. Trading Tracker'!$F$8:$F$703)=B80)*(YEAR('4. Trading Tracker'!$F$8:$F$703)=C80)*('4. Trading Tracker'!$L$8:$L$703))&gt;0,SUMPRODUCT((MONTH('4. Trading Tracker'!$F$8:$F$703)=B80)*(YEAR('4. Trading Tracker'!$F$8:$F$703)=C80)*('4. Trading Tracker'!$L$8:$L$703)),"")</f>
        <v/>
      </c>
      <c r="L80" s="29">
        <f t="shared" si="11"/>
        <v>0</v>
      </c>
      <c r="M80" s="29" t="str">
        <f t="shared" si="12"/>
        <v/>
      </c>
      <c r="N80" s="29" t="str">
        <f t="shared" si="13"/>
        <v/>
      </c>
      <c r="O80" s="29" t="str">
        <f t="shared" si="14"/>
        <v/>
      </c>
      <c r="P80" s="29" t="str">
        <f t="shared" si="15"/>
        <v/>
      </c>
    </row>
    <row r="81" spans="1:16" s="24" customFormat="1">
      <c r="A81" s="145">
        <f t="shared" si="16"/>
        <v>46423</v>
      </c>
      <c r="B81" s="24">
        <f t="shared" si="9"/>
        <v>2</v>
      </c>
      <c r="C81" s="24">
        <f t="shared" si="10"/>
        <v>2027</v>
      </c>
      <c r="F81" s="26"/>
      <c r="G81" s="40"/>
      <c r="H81" s="40"/>
      <c r="I81" s="40"/>
      <c r="J81" s="41"/>
      <c r="K81" s="29" t="str">
        <f>IF(SUMPRODUCT((MONTH('4. Trading Tracker'!$F$8:$F$703)=B81)*(YEAR('4. Trading Tracker'!$F$8:$F$703)=C81)*('4. Trading Tracker'!$L$8:$L$703))&gt;0,SUMPRODUCT((MONTH('4. Trading Tracker'!$F$8:$F$703)=B81)*(YEAR('4. Trading Tracker'!$F$8:$F$703)=C81)*('4. Trading Tracker'!$L$8:$L$703)),"")</f>
        <v/>
      </c>
      <c r="L81" s="29">
        <f t="shared" si="11"/>
        <v>0</v>
      </c>
      <c r="M81" s="29" t="str">
        <f t="shared" si="12"/>
        <v/>
      </c>
      <c r="N81" s="29" t="str">
        <f t="shared" si="13"/>
        <v/>
      </c>
      <c r="O81" s="29" t="str">
        <f t="shared" si="14"/>
        <v/>
      </c>
      <c r="P81" s="29" t="str">
        <f t="shared" si="15"/>
        <v/>
      </c>
    </row>
    <row r="82" spans="1:16" s="24" customFormat="1">
      <c r="A82" s="145">
        <f t="shared" si="16"/>
        <v>46451</v>
      </c>
      <c r="B82" s="24">
        <f t="shared" si="9"/>
        <v>3</v>
      </c>
      <c r="C82" s="24">
        <f t="shared" si="10"/>
        <v>2027</v>
      </c>
      <c r="F82" s="26"/>
      <c r="G82" s="40"/>
      <c r="H82" s="40"/>
      <c r="I82" s="40"/>
      <c r="J82" s="41"/>
      <c r="K82" s="29" t="str">
        <f>IF(SUMPRODUCT((MONTH('4. Trading Tracker'!$F$8:$F$703)=B82)*(YEAR('4. Trading Tracker'!$F$8:$F$703)=C82)*('4. Trading Tracker'!$L$8:$L$703))&gt;0,SUMPRODUCT((MONTH('4. Trading Tracker'!$F$8:$F$703)=B82)*(YEAR('4. Trading Tracker'!$F$8:$F$703)=C82)*('4. Trading Tracker'!$L$8:$L$703)),"")</f>
        <v/>
      </c>
      <c r="L82" s="29">
        <f t="shared" si="11"/>
        <v>0</v>
      </c>
      <c r="M82" s="29" t="str">
        <f t="shared" si="12"/>
        <v/>
      </c>
      <c r="N82" s="29" t="str">
        <f t="shared" si="13"/>
        <v/>
      </c>
      <c r="O82" s="29" t="str">
        <f t="shared" si="14"/>
        <v/>
      </c>
      <c r="P82" s="29" t="str">
        <f t="shared" si="15"/>
        <v/>
      </c>
    </row>
    <row r="83" spans="1:16" s="24" customFormat="1">
      <c r="A83" s="145">
        <f t="shared" si="16"/>
        <v>46482</v>
      </c>
      <c r="B83" s="24">
        <f t="shared" si="9"/>
        <v>4</v>
      </c>
      <c r="C83" s="24">
        <f t="shared" si="10"/>
        <v>2027</v>
      </c>
      <c r="F83" s="26"/>
      <c r="G83" s="40"/>
      <c r="H83" s="40"/>
      <c r="I83" s="40"/>
      <c r="J83" s="41"/>
      <c r="K83" s="29" t="str">
        <f>IF(SUMPRODUCT((MONTH('4. Trading Tracker'!$F$8:$F$703)=B83)*(YEAR('4. Trading Tracker'!$F$8:$F$703)=C83)*('4. Trading Tracker'!$L$8:$L$703))&gt;0,SUMPRODUCT((MONTH('4. Trading Tracker'!$F$8:$F$703)=B83)*(YEAR('4. Trading Tracker'!$F$8:$F$703)=C83)*('4. Trading Tracker'!$L$8:$L$703)),"")</f>
        <v/>
      </c>
      <c r="L83" s="29">
        <f t="shared" si="11"/>
        <v>0</v>
      </c>
      <c r="M83" s="29" t="str">
        <f t="shared" si="12"/>
        <v/>
      </c>
      <c r="N83" s="29" t="str">
        <f t="shared" si="13"/>
        <v/>
      </c>
      <c r="O83" s="29" t="str">
        <f t="shared" si="14"/>
        <v/>
      </c>
      <c r="P83" s="29" t="str">
        <f t="shared" si="15"/>
        <v/>
      </c>
    </row>
    <row r="84" spans="1:16" s="24" customFormat="1">
      <c r="A84" s="145">
        <f t="shared" si="16"/>
        <v>46512</v>
      </c>
      <c r="B84" s="24">
        <f t="shared" si="9"/>
        <v>5</v>
      </c>
      <c r="C84" s="24">
        <f t="shared" si="10"/>
        <v>2027</v>
      </c>
      <c r="F84" s="26"/>
      <c r="G84" s="40"/>
      <c r="H84" s="40"/>
      <c r="I84" s="40"/>
      <c r="J84" s="41"/>
      <c r="K84" s="29" t="str">
        <f>IF(SUMPRODUCT((MONTH('4. Trading Tracker'!$F$8:$F$703)=B84)*(YEAR('4. Trading Tracker'!$F$8:$F$703)=C84)*('4. Trading Tracker'!$L$8:$L$703))&gt;0,SUMPRODUCT((MONTH('4. Trading Tracker'!$F$8:$F$703)=B84)*(YEAR('4. Trading Tracker'!$F$8:$F$703)=C84)*('4. Trading Tracker'!$L$8:$L$703)),"")</f>
        <v/>
      </c>
      <c r="L84" s="29">
        <f t="shared" si="11"/>
        <v>0</v>
      </c>
      <c r="M84" s="29" t="str">
        <f t="shared" si="12"/>
        <v/>
      </c>
      <c r="N84" s="29" t="str">
        <f t="shared" si="13"/>
        <v/>
      </c>
      <c r="O84" s="29" t="str">
        <f t="shared" si="14"/>
        <v/>
      </c>
      <c r="P84" s="29" t="str">
        <f t="shared" si="15"/>
        <v/>
      </c>
    </row>
    <row r="85" spans="1:16" s="24" customFormat="1">
      <c r="A85" s="145">
        <f t="shared" si="16"/>
        <v>46543</v>
      </c>
      <c r="B85" s="24">
        <f t="shared" si="9"/>
        <v>6</v>
      </c>
      <c r="C85" s="24">
        <f t="shared" si="10"/>
        <v>2027</v>
      </c>
      <c r="F85" s="26"/>
      <c r="G85" s="40"/>
      <c r="H85" s="40"/>
      <c r="I85" s="40"/>
      <c r="J85" s="41"/>
      <c r="K85" s="29" t="str">
        <f>IF(SUMPRODUCT((MONTH('4. Trading Tracker'!$F$8:$F$703)=B85)*(YEAR('4. Trading Tracker'!$F$8:$F$703)=C85)*('4. Trading Tracker'!$L$8:$L$703))&gt;0,SUMPRODUCT((MONTH('4. Trading Tracker'!$F$8:$F$703)=B85)*(YEAR('4. Trading Tracker'!$F$8:$F$703)=C85)*('4. Trading Tracker'!$L$8:$L$703)),"")</f>
        <v/>
      </c>
      <c r="L85" s="29">
        <f t="shared" si="11"/>
        <v>0</v>
      </c>
      <c r="M85" s="29" t="str">
        <f t="shared" si="12"/>
        <v/>
      </c>
      <c r="N85" s="29" t="str">
        <f t="shared" si="13"/>
        <v/>
      </c>
      <c r="O85" s="29" t="str">
        <f t="shared" si="14"/>
        <v/>
      </c>
      <c r="P85" s="29" t="str">
        <f t="shared" si="15"/>
        <v/>
      </c>
    </row>
    <row r="86" spans="1:16" s="24" customFormat="1">
      <c r="A86" s="145">
        <f t="shared" si="16"/>
        <v>46573</v>
      </c>
      <c r="B86" s="24">
        <f t="shared" si="9"/>
        <v>7</v>
      </c>
      <c r="C86" s="24">
        <f t="shared" si="10"/>
        <v>2027</v>
      </c>
      <c r="F86" s="26"/>
      <c r="G86" s="40"/>
      <c r="H86" s="40"/>
      <c r="I86" s="40"/>
      <c r="J86" s="41"/>
      <c r="K86" s="29" t="str">
        <f>IF(SUMPRODUCT((MONTH('4. Trading Tracker'!$F$8:$F$703)=B86)*(YEAR('4. Trading Tracker'!$F$8:$F$703)=C86)*('4. Trading Tracker'!$L$8:$L$703))&gt;0,SUMPRODUCT((MONTH('4. Trading Tracker'!$F$8:$F$703)=B86)*(YEAR('4. Trading Tracker'!$F$8:$F$703)=C86)*('4. Trading Tracker'!$L$8:$L$703)),"")</f>
        <v/>
      </c>
      <c r="L86" s="29">
        <f t="shared" si="11"/>
        <v>0</v>
      </c>
      <c r="M86" s="29" t="str">
        <f t="shared" si="12"/>
        <v/>
      </c>
      <c r="N86" s="29" t="str">
        <f t="shared" si="13"/>
        <v/>
      </c>
      <c r="O86" s="29" t="str">
        <f t="shared" si="14"/>
        <v/>
      </c>
      <c r="P86" s="29" t="str">
        <f t="shared" si="15"/>
        <v/>
      </c>
    </row>
    <row r="87" spans="1:16" s="24" customFormat="1">
      <c r="A87" s="145">
        <f t="shared" si="16"/>
        <v>46604</v>
      </c>
      <c r="B87" s="24">
        <f t="shared" si="9"/>
        <v>8</v>
      </c>
      <c r="C87" s="24">
        <f t="shared" si="10"/>
        <v>2027</v>
      </c>
      <c r="F87" s="26"/>
      <c r="G87" s="40"/>
      <c r="H87" s="40"/>
      <c r="I87" s="40"/>
      <c r="J87" s="41"/>
      <c r="K87" s="29" t="str">
        <f>IF(SUMPRODUCT((MONTH('4. Trading Tracker'!$F$8:$F$703)=B87)*(YEAR('4. Trading Tracker'!$F$8:$F$703)=C87)*('4. Trading Tracker'!$L$8:$L$703))&gt;0,SUMPRODUCT((MONTH('4. Trading Tracker'!$F$8:$F$703)=B87)*(YEAR('4. Trading Tracker'!$F$8:$F$703)=C87)*('4. Trading Tracker'!$L$8:$L$703)),"")</f>
        <v/>
      </c>
      <c r="L87" s="29">
        <f t="shared" si="11"/>
        <v>0</v>
      </c>
      <c r="M87" s="29" t="str">
        <f t="shared" si="12"/>
        <v/>
      </c>
      <c r="N87" s="29" t="str">
        <f t="shared" si="13"/>
        <v/>
      </c>
      <c r="O87" s="29" t="str">
        <f t="shared" si="14"/>
        <v/>
      </c>
      <c r="P87" s="29" t="str">
        <f t="shared" si="15"/>
        <v/>
      </c>
    </row>
    <row r="88" spans="1:16" s="24" customFormat="1">
      <c r="A88" s="145">
        <f t="shared" si="16"/>
        <v>46635</v>
      </c>
      <c r="B88" s="24">
        <f t="shared" si="9"/>
        <v>9</v>
      </c>
      <c r="C88" s="24">
        <f t="shared" si="10"/>
        <v>2027</v>
      </c>
      <c r="F88" s="26"/>
      <c r="G88" s="40"/>
      <c r="H88" s="40"/>
      <c r="I88" s="40"/>
      <c r="J88" s="41"/>
      <c r="K88" s="29" t="str">
        <f>IF(SUMPRODUCT((MONTH('4. Trading Tracker'!$F$8:$F$703)=B88)*(YEAR('4. Trading Tracker'!$F$8:$F$703)=C88)*('4. Trading Tracker'!$L$8:$L$703))&gt;0,SUMPRODUCT((MONTH('4. Trading Tracker'!$F$8:$F$703)=B88)*(YEAR('4. Trading Tracker'!$F$8:$F$703)=C88)*('4. Trading Tracker'!$L$8:$L$703)),"")</f>
        <v/>
      </c>
      <c r="L88" s="29">
        <f t="shared" si="11"/>
        <v>0</v>
      </c>
      <c r="M88" s="29" t="str">
        <f t="shared" si="12"/>
        <v/>
      </c>
      <c r="N88" s="29" t="str">
        <f t="shared" si="13"/>
        <v/>
      </c>
      <c r="O88" s="29" t="str">
        <f t="shared" si="14"/>
        <v/>
      </c>
      <c r="P88" s="29" t="str">
        <f t="shared" si="15"/>
        <v/>
      </c>
    </row>
    <row r="89" spans="1:16" s="24" customFormat="1">
      <c r="A89" s="145">
        <f t="shared" si="16"/>
        <v>46665</v>
      </c>
      <c r="B89" s="24">
        <f t="shared" si="9"/>
        <v>10</v>
      </c>
      <c r="C89" s="24">
        <f t="shared" si="10"/>
        <v>2027</v>
      </c>
      <c r="F89" s="26"/>
      <c r="G89" s="40"/>
      <c r="H89" s="40"/>
      <c r="I89" s="40"/>
      <c r="J89" s="41"/>
      <c r="K89" s="29" t="str">
        <f>IF(SUMPRODUCT((MONTH('4. Trading Tracker'!$F$8:$F$703)=B89)*(YEAR('4. Trading Tracker'!$F$8:$F$703)=C89)*('4. Trading Tracker'!$L$8:$L$703))&gt;0,SUMPRODUCT((MONTH('4. Trading Tracker'!$F$8:$F$703)=B89)*(YEAR('4. Trading Tracker'!$F$8:$F$703)=C89)*('4. Trading Tracker'!$L$8:$L$703)),"")</f>
        <v/>
      </c>
      <c r="L89" s="29">
        <f t="shared" si="11"/>
        <v>0</v>
      </c>
      <c r="M89" s="29" t="str">
        <f t="shared" si="12"/>
        <v/>
      </c>
      <c r="N89" s="29" t="str">
        <f t="shared" si="13"/>
        <v/>
      </c>
      <c r="O89" s="29" t="str">
        <f t="shared" si="14"/>
        <v/>
      </c>
      <c r="P89" s="29" t="str">
        <f t="shared" si="15"/>
        <v/>
      </c>
    </row>
    <row r="90" spans="1:16" s="24" customFormat="1">
      <c r="A90" s="145">
        <f t="shared" si="16"/>
        <v>46696</v>
      </c>
      <c r="B90" s="24">
        <f t="shared" si="9"/>
        <v>11</v>
      </c>
      <c r="C90" s="24">
        <f t="shared" si="10"/>
        <v>2027</v>
      </c>
      <c r="F90" s="26"/>
      <c r="G90" s="40"/>
      <c r="H90" s="40"/>
      <c r="I90" s="40"/>
      <c r="J90" s="41"/>
      <c r="K90" s="29" t="str">
        <f>IF(SUMPRODUCT((MONTH('4. Trading Tracker'!$F$8:$F$703)=B90)*(YEAR('4. Trading Tracker'!$F$8:$F$703)=C90)*('4. Trading Tracker'!$L$8:$L$703))&gt;0,SUMPRODUCT((MONTH('4. Trading Tracker'!$F$8:$F$703)=B90)*(YEAR('4. Trading Tracker'!$F$8:$F$703)=C90)*('4. Trading Tracker'!$L$8:$L$703)),"")</f>
        <v/>
      </c>
      <c r="L90" s="29">
        <f t="shared" si="11"/>
        <v>0</v>
      </c>
      <c r="M90" s="29" t="str">
        <f t="shared" si="12"/>
        <v/>
      </c>
      <c r="N90" s="29" t="str">
        <f t="shared" si="13"/>
        <v/>
      </c>
      <c r="O90" s="29" t="str">
        <f t="shared" si="14"/>
        <v/>
      </c>
      <c r="P90" s="29" t="str">
        <f t="shared" si="15"/>
        <v/>
      </c>
    </row>
    <row r="91" spans="1:16" s="24" customFormat="1">
      <c r="A91" s="145">
        <f t="shared" si="16"/>
        <v>46726</v>
      </c>
      <c r="B91" s="24">
        <f t="shared" si="9"/>
        <v>12</v>
      </c>
      <c r="C91" s="24">
        <f t="shared" si="10"/>
        <v>2027</v>
      </c>
      <c r="F91" s="26"/>
      <c r="G91" s="40"/>
      <c r="H91" s="40"/>
      <c r="I91" s="40"/>
      <c r="J91" s="41"/>
      <c r="K91" s="29" t="str">
        <f>IF(SUMPRODUCT((MONTH('4. Trading Tracker'!$F$8:$F$703)=B91)*(YEAR('4. Trading Tracker'!$F$8:$F$703)=C91)*('4. Trading Tracker'!$L$8:$L$703))&gt;0,SUMPRODUCT((MONTH('4. Trading Tracker'!$F$8:$F$703)=B91)*(YEAR('4. Trading Tracker'!$F$8:$F$703)=C91)*('4. Trading Tracker'!$L$8:$L$703)),"")</f>
        <v/>
      </c>
      <c r="L91" s="29">
        <f t="shared" si="11"/>
        <v>0</v>
      </c>
      <c r="M91" s="29" t="str">
        <f t="shared" si="12"/>
        <v/>
      </c>
      <c r="N91" s="29" t="str">
        <f t="shared" si="13"/>
        <v/>
      </c>
      <c r="O91" s="29" t="str">
        <f t="shared" si="14"/>
        <v/>
      </c>
      <c r="P91" s="29" t="str">
        <f t="shared" si="15"/>
        <v/>
      </c>
    </row>
    <row r="92" spans="1:16" s="24" customFormat="1">
      <c r="A92" s="145">
        <f t="shared" si="16"/>
        <v>46757</v>
      </c>
      <c r="B92" s="24">
        <f t="shared" si="9"/>
        <v>1</v>
      </c>
      <c r="C92" s="24">
        <f t="shared" si="10"/>
        <v>2028</v>
      </c>
      <c r="F92" s="26"/>
      <c r="G92" s="40"/>
      <c r="H92" s="40"/>
      <c r="I92" s="40"/>
      <c r="J92" s="41"/>
      <c r="K92" s="29" t="str">
        <f>IF(SUMPRODUCT((MONTH('4. Trading Tracker'!$F$8:$F$703)=B92)*(YEAR('4. Trading Tracker'!$F$8:$F$703)=C92)*('4. Trading Tracker'!$L$8:$L$703))&gt;0,SUMPRODUCT((MONTH('4. Trading Tracker'!$F$8:$F$703)=B92)*(YEAR('4. Trading Tracker'!$F$8:$F$703)=C92)*('4. Trading Tracker'!$L$8:$L$703)),"")</f>
        <v/>
      </c>
      <c r="L92" s="29">
        <f t="shared" si="11"/>
        <v>0</v>
      </c>
      <c r="M92" s="29" t="str">
        <f t="shared" si="12"/>
        <v/>
      </c>
      <c r="N92" s="29" t="str">
        <f t="shared" si="13"/>
        <v/>
      </c>
      <c r="O92" s="29" t="str">
        <f t="shared" si="14"/>
        <v/>
      </c>
      <c r="P92" s="29" t="str">
        <f t="shared" si="15"/>
        <v/>
      </c>
    </row>
    <row r="93" spans="1:16" s="24" customFormat="1">
      <c r="A93" s="145">
        <f t="shared" si="16"/>
        <v>46788</v>
      </c>
      <c r="B93" s="24">
        <f t="shared" si="9"/>
        <v>2</v>
      </c>
      <c r="C93" s="24">
        <f t="shared" si="10"/>
        <v>2028</v>
      </c>
      <c r="F93" s="26"/>
      <c r="G93" s="40"/>
      <c r="H93" s="40"/>
      <c r="I93" s="40"/>
      <c r="J93" s="41"/>
      <c r="K93" s="29" t="str">
        <f>IF(SUMPRODUCT((MONTH('4. Trading Tracker'!$F$8:$F$703)=B93)*(YEAR('4. Trading Tracker'!$F$8:$F$703)=C93)*('4. Trading Tracker'!$L$8:$L$703))&gt;0,SUMPRODUCT((MONTH('4. Trading Tracker'!$F$8:$F$703)=B93)*(YEAR('4. Trading Tracker'!$F$8:$F$703)=C93)*('4. Trading Tracker'!$L$8:$L$703)),"")</f>
        <v/>
      </c>
      <c r="L93" s="29">
        <f t="shared" si="11"/>
        <v>0</v>
      </c>
      <c r="M93" s="29" t="str">
        <f t="shared" si="12"/>
        <v/>
      </c>
      <c r="N93" s="29" t="str">
        <f t="shared" si="13"/>
        <v/>
      </c>
      <c r="O93" s="29" t="str">
        <f t="shared" si="14"/>
        <v/>
      </c>
      <c r="P93" s="29" t="str">
        <f t="shared" si="15"/>
        <v/>
      </c>
    </row>
    <row r="94" spans="1:16" s="24" customFormat="1">
      <c r="A94" s="145">
        <f t="shared" si="16"/>
        <v>46817</v>
      </c>
      <c r="B94" s="24">
        <f t="shared" si="9"/>
        <v>3</v>
      </c>
      <c r="C94" s="24">
        <f t="shared" si="10"/>
        <v>2028</v>
      </c>
      <c r="F94" s="26"/>
      <c r="G94" s="40"/>
      <c r="H94" s="40"/>
      <c r="I94" s="40"/>
      <c r="J94" s="41"/>
      <c r="K94" s="29" t="str">
        <f>IF(SUMPRODUCT((MONTH('4. Trading Tracker'!$F$8:$F$703)=B94)*(YEAR('4. Trading Tracker'!$F$8:$F$703)=C94)*('4. Trading Tracker'!$L$8:$L$703))&gt;0,SUMPRODUCT((MONTH('4. Trading Tracker'!$F$8:$F$703)=B94)*(YEAR('4. Trading Tracker'!$F$8:$F$703)=C94)*('4. Trading Tracker'!$L$8:$L$703)),"")</f>
        <v/>
      </c>
      <c r="L94" s="29">
        <f t="shared" si="11"/>
        <v>0</v>
      </c>
      <c r="M94" s="29" t="str">
        <f t="shared" si="12"/>
        <v/>
      </c>
      <c r="N94" s="29" t="str">
        <f t="shared" si="13"/>
        <v/>
      </c>
      <c r="O94" s="29" t="str">
        <f t="shared" si="14"/>
        <v/>
      </c>
      <c r="P94" s="29" t="str">
        <f t="shared" si="15"/>
        <v/>
      </c>
    </row>
    <row r="95" spans="1:16" s="24" customFormat="1">
      <c r="A95" s="145">
        <f t="shared" si="16"/>
        <v>46848</v>
      </c>
      <c r="B95" s="24">
        <f t="shared" si="9"/>
        <v>4</v>
      </c>
      <c r="C95" s="24">
        <f t="shared" si="10"/>
        <v>2028</v>
      </c>
      <c r="F95" s="26"/>
      <c r="G95" s="40"/>
      <c r="H95" s="40"/>
      <c r="I95" s="40"/>
      <c r="J95" s="41"/>
      <c r="K95" s="29" t="str">
        <f>IF(SUMPRODUCT((MONTH('4. Trading Tracker'!$F$8:$F$703)=B95)*(YEAR('4. Trading Tracker'!$F$8:$F$703)=C95)*('4. Trading Tracker'!$L$8:$L$703))&gt;0,SUMPRODUCT((MONTH('4. Trading Tracker'!$F$8:$F$703)=B95)*(YEAR('4. Trading Tracker'!$F$8:$F$703)=C95)*('4. Trading Tracker'!$L$8:$L$703)),"")</f>
        <v/>
      </c>
      <c r="L95" s="29">
        <f t="shared" si="11"/>
        <v>0</v>
      </c>
      <c r="M95" s="29" t="str">
        <f t="shared" si="12"/>
        <v/>
      </c>
      <c r="N95" s="29" t="str">
        <f t="shared" si="13"/>
        <v/>
      </c>
      <c r="O95" s="29" t="str">
        <f t="shared" si="14"/>
        <v/>
      </c>
      <c r="P95" s="29" t="str">
        <f t="shared" si="15"/>
        <v/>
      </c>
    </row>
    <row r="96" spans="1:16" s="24" customFormat="1">
      <c r="A96" s="145">
        <f t="shared" si="16"/>
        <v>46878</v>
      </c>
      <c r="B96" s="24">
        <f t="shared" si="9"/>
        <v>5</v>
      </c>
      <c r="C96" s="24">
        <f t="shared" si="10"/>
        <v>2028</v>
      </c>
      <c r="F96" s="26"/>
      <c r="G96" s="40"/>
      <c r="H96" s="40"/>
      <c r="I96" s="40"/>
      <c r="J96" s="41"/>
      <c r="K96" s="29" t="str">
        <f>IF(SUMPRODUCT((MONTH('4. Trading Tracker'!$F$8:$F$703)=B96)*(YEAR('4. Trading Tracker'!$F$8:$F$703)=C96)*('4. Trading Tracker'!$L$8:$L$703))&gt;0,SUMPRODUCT((MONTH('4. Trading Tracker'!$F$8:$F$703)=B96)*(YEAR('4. Trading Tracker'!$F$8:$F$703)=C96)*('4. Trading Tracker'!$L$8:$L$703)),"")</f>
        <v/>
      </c>
      <c r="L96" s="29">
        <f t="shared" si="11"/>
        <v>0</v>
      </c>
      <c r="M96" s="29" t="str">
        <f t="shared" si="12"/>
        <v/>
      </c>
      <c r="N96" s="29" t="str">
        <f t="shared" si="13"/>
        <v/>
      </c>
      <c r="O96" s="29" t="str">
        <f t="shared" si="14"/>
        <v/>
      </c>
      <c r="P96" s="29" t="str">
        <f t="shared" si="15"/>
        <v/>
      </c>
    </row>
    <row r="97" spans="1:16" s="24" customFormat="1">
      <c r="A97" s="145">
        <f t="shared" si="16"/>
        <v>46909</v>
      </c>
      <c r="B97" s="24">
        <f t="shared" si="9"/>
        <v>6</v>
      </c>
      <c r="C97" s="24">
        <f t="shared" si="10"/>
        <v>2028</v>
      </c>
      <c r="F97" s="26"/>
      <c r="G97" s="40"/>
      <c r="H97" s="40"/>
      <c r="I97" s="40"/>
      <c r="J97" s="41"/>
      <c r="K97" s="29" t="str">
        <f>IF(SUMPRODUCT((MONTH('4. Trading Tracker'!$F$8:$F$703)=B97)*(YEAR('4. Trading Tracker'!$F$8:$F$703)=C97)*('4. Trading Tracker'!$L$8:$L$703))&gt;0,SUMPRODUCT((MONTH('4. Trading Tracker'!$F$8:$F$703)=B97)*(YEAR('4. Trading Tracker'!$F$8:$F$703)=C97)*('4. Trading Tracker'!$L$8:$L$703)),"")</f>
        <v/>
      </c>
      <c r="L97" s="29">
        <f t="shared" si="11"/>
        <v>0</v>
      </c>
      <c r="M97" s="29" t="str">
        <f t="shared" si="12"/>
        <v/>
      </c>
      <c r="N97" s="29" t="str">
        <f t="shared" si="13"/>
        <v/>
      </c>
      <c r="O97" s="29" t="str">
        <f t="shared" si="14"/>
        <v/>
      </c>
      <c r="P97" s="29" t="str">
        <f t="shared" si="15"/>
        <v/>
      </c>
    </row>
    <row r="98" spans="1:16" s="24" customFormat="1">
      <c r="A98" s="145">
        <f t="shared" si="16"/>
        <v>46939</v>
      </c>
      <c r="B98" s="24">
        <f t="shared" si="9"/>
        <v>7</v>
      </c>
      <c r="C98" s="24">
        <f t="shared" si="10"/>
        <v>2028</v>
      </c>
      <c r="F98" s="26"/>
      <c r="G98" s="40"/>
      <c r="H98" s="40"/>
      <c r="I98" s="40"/>
      <c r="J98" s="41"/>
      <c r="K98" s="29" t="str">
        <f>IF(SUMPRODUCT((MONTH('4. Trading Tracker'!$F$8:$F$703)=B98)*(YEAR('4. Trading Tracker'!$F$8:$F$703)=C98)*('4. Trading Tracker'!$L$8:$L$703))&gt;0,SUMPRODUCT((MONTH('4. Trading Tracker'!$F$8:$F$703)=B98)*(YEAR('4. Trading Tracker'!$F$8:$F$703)=C98)*('4. Trading Tracker'!$L$8:$L$703)),"")</f>
        <v/>
      </c>
      <c r="L98" s="29">
        <f t="shared" si="11"/>
        <v>0</v>
      </c>
      <c r="M98" s="29" t="str">
        <f t="shared" si="12"/>
        <v/>
      </c>
      <c r="N98" s="29" t="str">
        <f t="shared" si="13"/>
        <v/>
      </c>
      <c r="O98" s="29" t="str">
        <f t="shared" si="14"/>
        <v/>
      </c>
      <c r="P98" s="29" t="str">
        <f t="shared" si="15"/>
        <v/>
      </c>
    </row>
    <row r="99" spans="1:16" s="24" customFormat="1">
      <c r="A99" s="145">
        <f t="shared" si="16"/>
        <v>46970</v>
      </c>
      <c r="B99" s="24">
        <f t="shared" si="9"/>
        <v>8</v>
      </c>
      <c r="C99" s="24">
        <f t="shared" si="10"/>
        <v>2028</v>
      </c>
      <c r="F99" s="26"/>
      <c r="G99" s="40"/>
      <c r="H99" s="40"/>
      <c r="I99" s="40"/>
      <c r="J99" s="41"/>
      <c r="K99" s="29" t="str">
        <f>IF(SUMPRODUCT((MONTH('4. Trading Tracker'!$F$8:$F$703)=B99)*(YEAR('4. Trading Tracker'!$F$8:$F$703)=C99)*('4. Trading Tracker'!$L$8:$L$703))&gt;0,SUMPRODUCT((MONTH('4. Trading Tracker'!$F$8:$F$703)=B99)*(YEAR('4. Trading Tracker'!$F$8:$F$703)=C99)*('4. Trading Tracker'!$L$8:$L$703)),"")</f>
        <v/>
      </c>
      <c r="L99" s="29">
        <f t="shared" si="11"/>
        <v>0</v>
      </c>
      <c r="M99" s="29" t="str">
        <f t="shared" si="12"/>
        <v/>
      </c>
      <c r="N99" s="29" t="str">
        <f t="shared" si="13"/>
        <v/>
      </c>
      <c r="O99" s="29" t="str">
        <f t="shared" si="14"/>
        <v/>
      </c>
      <c r="P99" s="29" t="str">
        <f t="shared" si="15"/>
        <v/>
      </c>
    </row>
    <row r="100" spans="1:16" s="24" customFormat="1">
      <c r="A100" s="145">
        <f t="shared" si="16"/>
        <v>47001</v>
      </c>
      <c r="B100" s="24">
        <f t="shared" si="9"/>
        <v>9</v>
      </c>
      <c r="C100" s="24">
        <f t="shared" si="10"/>
        <v>2028</v>
      </c>
      <c r="F100" s="26"/>
      <c r="G100" s="40"/>
      <c r="H100" s="40"/>
      <c r="I100" s="40"/>
      <c r="J100" s="41"/>
      <c r="K100" s="29" t="str">
        <f>IF(SUMPRODUCT((MONTH('4. Trading Tracker'!$F$8:$F$703)=B100)*(YEAR('4. Trading Tracker'!$F$8:$F$703)=C100)*('4. Trading Tracker'!$L$8:$L$703))&gt;0,SUMPRODUCT((MONTH('4. Trading Tracker'!$F$8:$F$703)=B100)*(YEAR('4. Trading Tracker'!$F$8:$F$703)=C100)*('4. Trading Tracker'!$L$8:$L$703)),"")</f>
        <v/>
      </c>
      <c r="L100" s="29">
        <f t="shared" si="11"/>
        <v>0</v>
      </c>
      <c r="M100" s="29" t="str">
        <f t="shared" si="12"/>
        <v/>
      </c>
      <c r="N100" s="29" t="str">
        <f t="shared" si="13"/>
        <v/>
      </c>
      <c r="O100" s="29" t="str">
        <f t="shared" si="14"/>
        <v/>
      </c>
      <c r="P100" s="29" t="str">
        <f t="shared" si="15"/>
        <v/>
      </c>
    </row>
    <row r="101" spans="1:16" s="24" customFormat="1">
      <c r="A101" s="145">
        <f t="shared" si="16"/>
        <v>47031</v>
      </c>
      <c r="B101" s="24">
        <f t="shared" si="9"/>
        <v>10</v>
      </c>
      <c r="C101" s="24">
        <f t="shared" si="10"/>
        <v>2028</v>
      </c>
      <c r="F101" s="26"/>
      <c r="G101" s="40"/>
      <c r="H101" s="40"/>
      <c r="I101" s="40"/>
      <c r="J101" s="41"/>
      <c r="K101" s="29" t="str">
        <f>IF(SUMPRODUCT((MONTH('4. Trading Tracker'!$F$8:$F$703)=B101)*(YEAR('4. Trading Tracker'!$F$8:$F$703)=C101)*('4. Trading Tracker'!$L$8:$L$703))&gt;0,SUMPRODUCT((MONTH('4. Trading Tracker'!$F$8:$F$703)=B101)*(YEAR('4. Trading Tracker'!$F$8:$F$703)=C101)*('4. Trading Tracker'!$L$8:$L$703)),"")</f>
        <v/>
      </c>
      <c r="L101" s="29">
        <f t="shared" si="11"/>
        <v>0</v>
      </c>
      <c r="M101" s="29" t="str">
        <f t="shared" si="12"/>
        <v/>
      </c>
      <c r="N101" s="29" t="str">
        <f t="shared" si="13"/>
        <v/>
      </c>
      <c r="O101" s="29" t="str">
        <f t="shared" si="14"/>
        <v/>
      </c>
      <c r="P101" s="29" t="str">
        <f t="shared" si="15"/>
        <v/>
      </c>
    </row>
    <row r="102" spans="1:16" s="24" customFormat="1">
      <c r="A102" s="145">
        <f t="shared" si="16"/>
        <v>47062</v>
      </c>
      <c r="B102" s="24">
        <f t="shared" si="9"/>
        <v>11</v>
      </c>
      <c r="C102" s="24">
        <f t="shared" si="10"/>
        <v>2028</v>
      </c>
      <c r="F102" s="26"/>
      <c r="G102" s="40"/>
      <c r="H102" s="40"/>
      <c r="I102" s="40"/>
      <c r="J102" s="41"/>
      <c r="K102" s="29" t="str">
        <f>IF(SUMPRODUCT((MONTH('4. Trading Tracker'!$F$8:$F$703)=B102)*(YEAR('4. Trading Tracker'!$F$8:$F$703)=C102)*('4. Trading Tracker'!$L$8:$L$703))&gt;0,SUMPRODUCT((MONTH('4. Trading Tracker'!$F$8:$F$703)=B102)*(YEAR('4. Trading Tracker'!$F$8:$F$703)=C102)*('4. Trading Tracker'!$L$8:$L$703)),"")</f>
        <v/>
      </c>
      <c r="L102" s="29">
        <f t="shared" si="11"/>
        <v>0</v>
      </c>
      <c r="M102" s="29" t="str">
        <f t="shared" si="12"/>
        <v/>
      </c>
      <c r="N102" s="29" t="str">
        <f t="shared" si="13"/>
        <v/>
      </c>
      <c r="O102" s="29" t="str">
        <f t="shared" si="14"/>
        <v/>
      </c>
      <c r="P102" s="29" t="str">
        <f t="shared" si="15"/>
        <v/>
      </c>
    </row>
    <row r="103" spans="1:16" s="24" customFormat="1">
      <c r="A103" s="145">
        <f t="shared" si="16"/>
        <v>47092</v>
      </c>
      <c r="B103" s="24">
        <f t="shared" si="9"/>
        <v>12</v>
      </c>
      <c r="C103" s="24">
        <f t="shared" si="10"/>
        <v>2028</v>
      </c>
      <c r="F103" s="26"/>
      <c r="G103" s="40"/>
      <c r="H103" s="40"/>
      <c r="I103" s="40"/>
      <c r="J103" s="41"/>
      <c r="K103" s="29" t="str">
        <f>IF(SUMPRODUCT((MONTH('4. Trading Tracker'!$F$8:$F$703)=B103)*(YEAR('4. Trading Tracker'!$F$8:$F$703)=C103)*('4. Trading Tracker'!$L$8:$L$703))&gt;0,SUMPRODUCT((MONTH('4. Trading Tracker'!$F$8:$F$703)=B103)*(YEAR('4. Trading Tracker'!$F$8:$F$703)=C103)*('4. Trading Tracker'!$L$8:$L$703)),"")</f>
        <v/>
      </c>
      <c r="L103" s="29">
        <f t="shared" si="11"/>
        <v>0</v>
      </c>
      <c r="M103" s="29" t="str">
        <f t="shared" si="12"/>
        <v/>
      </c>
      <c r="N103" s="29" t="str">
        <f t="shared" si="13"/>
        <v/>
      </c>
      <c r="O103" s="29" t="str">
        <f t="shared" si="14"/>
        <v/>
      </c>
      <c r="P103" s="29" t="str">
        <f t="shared" si="15"/>
        <v/>
      </c>
    </row>
    <row r="104" spans="1:16" s="24" customFormat="1">
      <c r="A104" s="145">
        <f t="shared" si="16"/>
        <v>47123</v>
      </c>
      <c r="B104" s="24">
        <f t="shared" si="9"/>
        <v>1</v>
      </c>
      <c r="C104" s="24">
        <f t="shared" si="10"/>
        <v>2029</v>
      </c>
      <c r="F104" s="26"/>
      <c r="G104" s="40"/>
      <c r="H104" s="40"/>
      <c r="I104" s="40"/>
      <c r="J104" s="41"/>
      <c r="K104" s="29" t="str">
        <f>IF(SUMPRODUCT((MONTH('4. Trading Tracker'!$F$8:$F$703)=B104)*(YEAR('4. Trading Tracker'!$F$8:$F$703)=C104)*('4. Trading Tracker'!$L$8:$L$703))&gt;0,SUMPRODUCT((MONTH('4. Trading Tracker'!$F$8:$F$703)=B104)*(YEAR('4. Trading Tracker'!$F$8:$F$703)=C104)*('4. Trading Tracker'!$L$8:$L$703)),"")</f>
        <v/>
      </c>
      <c r="L104" s="29">
        <f t="shared" si="11"/>
        <v>0</v>
      </c>
      <c r="M104" s="29" t="str">
        <f t="shared" si="12"/>
        <v/>
      </c>
      <c r="N104" s="29" t="str">
        <f t="shared" si="13"/>
        <v/>
      </c>
      <c r="O104" s="29" t="str">
        <f t="shared" si="14"/>
        <v/>
      </c>
      <c r="P104" s="29" t="str">
        <f t="shared" si="15"/>
        <v/>
      </c>
    </row>
    <row r="105" spans="1:16" s="24" customFormat="1">
      <c r="A105" s="145">
        <f t="shared" si="16"/>
        <v>47154</v>
      </c>
      <c r="B105" s="24">
        <f t="shared" si="9"/>
        <v>2</v>
      </c>
      <c r="C105" s="24">
        <f t="shared" si="10"/>
        <v>2029</v>
      </c>
      <c r="F105" s="26"/>
      <c r="G105" s="40"/>
      <c r="H105" s="40"/>
      <c r="I105" s="40"/>
      <c r="J105" s="41"/>
      <c r="K105" s="29" t="str">
        <f>IF(SUMPRODUCT((MONTH('4. Trading Tracker'!$F$8:$F$703)=B105)*(YEAR('4. Trading Tracker'!$F$8:$F$703)=C105)*('4. Trading Tracker'!$L$8:$L$703))&gt;0,SUMPRODUCT((MONTH('4. Trading Tracker'!$F$8:$F$703)=B105)*(YEAR('4. Trading Tracker'!$F$8:$F$703)=C105)*('4. Trading Tracker'!$L$8:$L$703)),"")</f>
        <v/>
      </c>
      <c r="L105" s="29">
        <f t="shared" si="11"/>
        <v>0</v>
      </c>
      <c r="M105" s="29" t="str">
        <f t="shared" si="12"/>
        <v/>
      </c>
      <c r="N105" s="29" t="str">
        <f t="shared" si="13"/>
        <v/>
      </c>
      <c r="O105" s="29" t="str">
        <f t="shared" si="14"/>
        <v/>
      </c>
      <c r="P105" s="29" t="str">
        <f t="shared" si="15"/>
        <v/>
      </c>
    </row>
    <row r="106" spans="1:16" s="24" customFormat="1">
      <c r="A106" s="145">
        <f t="shared" si="16"/>
        <v>47182</v>
      </c>
      <c r="B106" s="24">
        <f t="shared" si="9"/>
        <v>3</v>
      </c>
      <c r="C106" s="24">
        <f t="shared" si="10"/>
        <v>2029</v>
      </c>
      <c r="F106" s="26"/>
      <c r="G106" s="40"/>
      <c r="H106" s="40"/>
      <c r="I106" s="40"/>
      <c r="J106" s="41"/>
      <c r="K106" s="29" t="str">
        <f>IF(SUMPRODUCT((MONTH('4. Trading Tracker'!$F$8:$F$703)=B106)*(YEAR('4. Trading Tracker'!$F$8:$F$703)=C106)*('4. Trading Tracker'!$L$8:$L$703))&gt;0,SUMPRODUCT((MONTH('4. Trading Tracker'!$F$8:$F$703)=B106)*(YEAR('4. Trading Tracker'!$F$8:$F$703)=C106)*('4. Trading Tracker'!$L$8:$L$703)),"")</f>
        <v/>
      </c>
      <c r="L106" s="29">
        <f t="shared" si="11"/>
        <v>0</v>
      </c>
      <c r="M106" s="29" t="str">
        <f t="shared" si="12"/>
        <v/>
      </c>
      <c r="N106" s="29" t="str">
        <f t="shared" si="13"/>
        <v/>
      </c>
      <c r="O106" s="29" t="str">
        <f t="shared" si="14"/>
        <v/>
      </c>
      <c r="P106" s="29" t="str">
        <f t="shared" si="15"/>
        <v/>
      </c>
    </row>
    <row r="107" spans="1:16" s="24" customFormat="1">
      <c r="A107" s="145">
        <f t="shared" si="16"/>
        <v>47213</v>
      </c>
      <c r="B107" s="24">
        <f t="shared" si="9"/>
        <v>4</v>
      </c>
      <c r="C107" s="24">
        <f t="shared" si="10"/>
        <v>2029</v>
      </c>
      <c r="F107" s="26"/>
      <c r="G107" s="40"/>
      <c r="H107" s="40"/>
      <c r="I107" s="40"/>
      <c r="J107" s="41"/>
      <c r="K107" s="29" t="str">
        <f>IF(SUMPRODUCT((MONTH('4. Trading Tracker'!$F$8:$F$703)=B107)*(YEAR('4. Trading Tracker'!$F$8:$F$703)=C107)*('4. Trading Tracker'!$L$8:$L$703))&gt;0,SUMPRODUCT((MONTH('4. Trading Tracker'!$F$8:$F$703)=B107)*(YEAR('4. Trading Tracker'!$F$8:$F$703)=C107)*('4. Trading Tracker'!$L$8:$L$703)),"")</f>
        <v/>
      </c>
      <c r="L107" s="29">
        <f t="shared" si="11"/>
        <v>0</v>
      </c>
      <c r="M107" s="29" t="str">
        <f t="shared" si="12"/>
        <v/>
      </c>
      <c r="N107" s="29" t="str">
        <f t="shared" si="13"/>
        <v/>
      </c>
      <c r="O107" s="29" t="str">
        <f t="shared" si="14"/>
        <v/>
      </c>
      <c r="P107" s="29" t="str">
        <f t="shared" si="15"/>
        <v/>
      </c>
    </row>
    <row r="108" spans="1:16" s="24" customFormat="1">
      <c r="A108" s="145">
        <f t="shared" si="16"/>
        <v>47243</v>
      </c>
      <c r="B108" s="24">
        <f t="shared" si="9"/>
        <v>5</v>
      </c>
      <c r="C108" s="24">
        <f t="shared" si="10"/>
        <v>2029</v>
      </c>
      <c r="F108" s="26"/>
      <c r="G108" s="40"/>
      <c r="H108" s="40"/>
      <c r="I108" s="40"/>
      <c r="J108" s="41"/>
      <c r="K108" s="29" t="str">
        <f>IF(SUMPRODUCT((MONTH('4. Trading Tracker'!$F$8:$F$703)=B108)*(YEAR('4. Trading Tracker'!$F$8:$F$703)=C108)*('4. Trading Tracker'!$L$8:$L$703))&gt;0,SUMPRODUCT((MONTH('4. Trading Tracker'!$F$8:$F$703)=B108)*(YEAR('4. Trading Tracker'!$F$8:$F$703)=C108)*('4. Trading Tracker'!$L$8:$L$703)),"")</f>
        <v/>
      </c>
      <c r="L108" s="29">
        <f t="shared" si="11"/>
        <v>0</v>
      </c>
      <c r="M108" s="29" t="str">
        <f t="shared" si="12"/>
        <v/>
      </c>
      <c r="N108" s="29" t="str">
        <f t="shared" si="13"/>
        <v/>
      </c>
      <c r="O108" s="29" t="str">
        <f t="shared" si="14"/>
        <v/>
      </c>
      <c r="P108" s="29" t="str">
        <f t="shared" si="15"/>
        <v/>
      </c>
    </row>
    <row r="109" spans="1:16" s="24" customFormat="1">
      <c r="A109" s="145">
        <f t="shared" si="16"/>
        <v>47274</v>
      </c>
      <c r="B109" s="24">
        <f t="shared" si="9"/>
        <v>6</v>
      </c>
      <c r="C109" s="24">
        <f t="shared" si="10"/>
        <v>2029</v>
      </c>
      <c r="F109" s="26"/>
      <c r="G109" s="40"/>
      <c r="H109" s="40"/>
      <c r="I109" s="40"/>
      <c r="J109" s="41"/>
      <c r="K109" s="29" t="str">
        <f>IF(SUMPRODUCT((MONTH('4. Trading Tracker'!$F$8:$F$703)=B109)*(YEAR('4. Trading Tracker'!$F$8:$F$703)=C109)*('4. Trading Tracker'!$L$8:$L$703))&gt;0,SUMPRODUCT((MONTH('4. Trading Tracker'!$F$8:$F$703)=B109)*(YEAR('4. Trading Tracker'!$F$8:$F$703)=C109)*('4. Trading Tracker'!$L$8:$L$703)),"")</f>
        <v/>
      </c>
      <c r="L109" s="29">
        <f t="shared" si="11"/>
        <v>0</v>
      </c>
      <c r="M109" s="29" t="str">
        <f t="shared" si="12"/>
        <v/>
      </c>
      <c r="N109" s="29" t="str">
        <f t="shared" si="13"/>
        <v/>
      </c>
      <c r="O109" s="29" t="str">
        <f t="shared" si="14"/>
        <v/>
      </c>
      <c r="P109" s="29" t="str">
        <f t="shared" si="15"/>
        <v/>
      </c>
    </row>
    <row r="110" spans="1:16" s="24" customFormat="1">
      <c r="A110" s="145">
        <f t="shared" si="16"/>
        <v>47304</v>
      </c>
      <c r="B110" s="24">
        <f t="shared" si="9"/>
        <v>7</v>
      </c>
      <c r="C110" s="24">
        <f t="shared" si="10"/>
        <v>2029</v>
      </c>
      <c r="F110" s="26"/>
      <c r="G110" s="40"/>
      <c r="H110" s="40"/>
      <c r="I110" s="40"/>
      <c r="J110" s="41"/>
      <c r="K110" s="29" t="str">
        <f>IF(SUMPRODUCT((MONTH('4. Trading Tracker'!$F$8:$F$703)=B110)*(YEAR('4. Trading Tracker'!$F$8:$F$703)=C110)*('4. Trading Tracker'!$L$8:$L$703))&gt;0,SUMPRODUCT((MONTH('4. Trading Tracker'!$F$8:$F$703)=B110)*(YEAR('4. Trading Tracker'!$F$8:$F$703)=C110)*('4. Trading Tracker'!$L$8:$L$703)),"")</f>
        <v/>
      </c>
      <c r="L110" s="29">
        <f t="shared" si="11"/>
        <v>0</v>
      </c>
      <c r="M110" s="29" t="str">
        <f t="shared" si="12"/>
        <v/>
      </c>
      <c r="N110" s="29" t="str">
        <f t="shared" si="13"/>
        <v/>
      </c>
      <c r="O110" s="29" t="str">
        <f t="shared" si="14"/>
        <v/>
      </c>
      <c r="P110" s="29" t="str">
        <f t="shared" si="15"/>
        <v/>
      </c>
    </row>
    <row r="111" spans="1:16" s="24" customFormat="1">
      <c r="A111" s="145">
        <f t="shared" si="16"/>
        <v>47335</v>
      </c>
      <c r="B111" s="24">
        <f t="shared" si="9"/>
        <v>8</v>
      </c>
      <c r="C111" s="24">
        <f t="shared" si="10"/>
        <v>2029</v>
      </c>
      <c r="F111" s="26"/>
      <c r="G111" s="40"/>
      <c r="H111" s="40"/>
      <c r="I111" s="40"/>
      <c r="J111" s="41"/>
      <c r="K111" s="29" t="str">
        <f>IF(SUMPRODUCT((MONTH('4. Trading Tracker'!$F$8:$F$703)=B111)*(YEAR('4. Trading Tracker'!$F$8:$F$703)=C111)*('4. Trading Tracker'!$L$8:$L$703))&gt;0,SUMPRODUCT((MONTH('4. Trading Tracker'!$F$8:$F$703)=B111)*(YEAR('4. Trading Tracker'!$F$8:$F$703)=C111)*('4. Trading Tracker'!$L$8:$L$703)),"")</f>
        <v/>
      </c>
      <c r="L111" s="29">
        <f t="shared" si="11"/>
        <v>0</v>
      </c>
      <c r="M111" s="29" t="str">
        <f t="shared" si="12"/>
        <v/>
      </c>
      <c r="N111" s="29" t="str">
        <f t="shared" si="13"/>
        <v/>
      </c>
      <c r="O111" s="29" t="str">
        <f t="shared" si="14"/>
        <v/>
      </c>
      <c r="P111" s="29" t="str">
        <f t="shared" si="15"/>
        <v/>
      </c>
    </row>
    <row r="112" spans="1:16" s="24" customFormat="1">
      <c r="A112" s="145">
        <f t="shared" si="16"/>
        <v>47366</v>
      </c>
      <c r="B112" s="24">
        <f t="shared" si="9"/>
        <v>9</v>
      </c>
      <c r="C112" s="24">
        <f t="shared" si="10"/>
        <v>2029</v>
      </c>
      <c r="F112" s="26"/>
      <c r="G112" s="40"/>
      <c r="H112" s="40"/>
      <c r="I112" s="40"/>
      <c r="J112" s="41"/>
      <c r="K112" s="29" t="str">
        <f>IF(SUMPRODUCT((MONTH('4. Trading Tracker'!$F$8:$F$703)=B112)*(YEAR('4. Trading Tracker'!$F$8:$F$703)=C112)*('4. Trading Tracker'!$L$8:$L$703))&gt;0,SUMPRODUCT((MONTH('4. Trading Tracker'!$F$8:$F$703)=B112)*(YEAR('4. Trading Tracker'!$F$8:$F$703)=C112)*('4. Trading Tracker'!$L$8:$L$703)),"")</f>
        <v/>
      </c>
      <c r="L112" s="29">
        <f t="shared" si="11"/>
        <v>0</v>
      </c>
      <c r="M112" s="29" t="str">
        <f t="shared" si="12"/>
        <v/>
      </c>
      <c r="N112" s="29" t="str">
        <f t="shared" si="13"/>
        <v/>
      </c>
      <c r="O112" s="29" t="str">
        <f t="shared" si="14"/>
        <v/>
      </c>
      <c r="P112" s="29" t="str">
        <f t="shared" si="15"/>
        <v/>
      </c>
    </row>
    <row r="113" spans="1:16" s="24" customFormat="1">
      <c r="A113" s="145">
        <f t="shared" si="16"/>
        <v>47396</v>
      </c>
      <c r="B113" s="24">
        <f t="shared" si="9"/>
        <v>10</v>
      </c>
      <c r="C113" s="24">
        <f t="shared" si="10"/>
        <v>2029</v>
      </c>
      <c r="F113" s="26"/>
      <c r="G113" s="40"/>
      <c r="H113" s="40"/>
      <c r="I113" s="40"/>
      <c r="J113" s="41"/>
      <c r="K113" s="29" t="str">
        <f>IF(SUMPRODUCT((MONTH('4. Trading Tracker'!$F$8:$F$703)=B113)*(YEAR('4. Trading Tracker'!$F$8:$F$703)=C113)*('4. Trading Tracker'!$L$8:$L$703))&gt;0,SUMPRODUCT((MONTH('4. Trading Tracker'!$F$8:$F$703)=B113)*(YEAR('4. Trading Tracker'!$F$8:$F$703)=C113)*('4. Trading Tracker'!$L$8:$L$703)),"")</f>
        <v/>
      </c>
      <c r="L113" s="29">
        <f t="shared" si="11"/>
        <v>0</v>
      </c>
      <c r="M113" s="29" t="str">
        <f t="shared" si="12"/>
        <v/>
      </c>
      <c r="N113" s="29" t="str">
        <f t="shared" si="13"/>
        <v/>
      </c>
      <c r="O113" s="29" t="str">
        <f t="shared" si="14"/>
        <v/>
      </c>
      <c r="P113" s="29" t="str">
        <f t="shared" si="15"/>
        <v/>
      </c>
    </row>
    <row r="114" spans="1:16" s="24" customFormat="1">
      <c r="A114" s="145">
        <f t="shared" si="16"/>
        <v>47427</v>
      </c>
      <c r="B114" s="24">
        <f t="shared" si="9"/>
        <v>11</v>
      </c>
      <c r="C114" s="24">
        <f t="shared" si="10"/>
        <v>2029</v>
      </c>
      <c r="F114" s="26"/>
      <c r="G114" s="40"/>
      <c r="H114" s="40"/>
      <c r="I114" s="40"/>
      <c r="J114" s="41"/>
      <c r="K114" s="29" t="str">
        <f>IF(SUMPRODUCT((MONTH('4. Trading Tracker'!$F$8:$F$703)=B114)*(YEAR('4. Trading Tracker'!$F$8:$F$703)=C114)*('4. Trading Tracker'!$L$8:$L$703))&gt;0,SUMPRODUCT((MONTH('4. Trading Tracker'!$F$8:$F$703)=B114)*(YEAR('4. Trading Tracker'!$F$8:$F$703)=C114)*('4. Trading Tracker'!$L$8:$L$703)),"")</f>
        <v/>
      </c>
      <c r="L114" s="29">
        <f t="shared" si="11"/>
        <v>0</v>
      </c>
      <c r="M114" s="29" t="str">
        <f t="shared" si="12"/>
        <v/>
      </c>
      <c r="N114" s="29" t="str">
        <f t="shared" si="13"/>
        <v/>
      </c>
      <c r="O114" s="29" t="str">
        <f t="shared" si="14"/>
        <v/>
      </c>
      <c r="P114" s="29" t="str">
        <f t="shared" si="15"/>
        <v/>
      </c>
    </row>
    <row r="115" spans="1:16" s="24" customFormat="1">
      <c r="A115" s="145">
        <f t="shared" si="16"/>
        <v>47457</v>
      </c>
      <c r="B115" s="24">
        <f t="shared" si="9"/>
        <v>12</v>
      </c>
      <c r="C115" s="24">
        <f t="shared" si="10"/>
        <v>2029</v>
      </c>
      <c r="F115" s="26"/>
      <c r="G115" s="40"/>
      <c r="H115" s="40"/>
      <c r="I115" s="40"/>
      <c r="J115" s="41"/>
      <c r="K115" s="29" t="str">
        <f>IF(SUMPRODUCT((MONTH('4. Trading Tracker'!$F$8:$F$703)=B115)*(YEAR('4. Trading Tracker'!$F$8:$F$703)=C115)*('4. Trading Tracker'!$L$8:$L$703))&gt;0,SUMPRODUCT((MONTH('4. Trading Tracker'!$F$8:$F$703)=B115)*(YEAR('4. Trading Tracker'!$F$8:$F$703)=C115)*('4. Trading Tracker'!$L$8:$L$703)),"")</f>
        <v/>
      </c>
      <c r="L115" s="29">
        <f t="shared" si="11"/>
        <v>0</v>
      </c>
      <c r="M115" s="29" t="str">
        <f t="shared" si="12"/>
        <v/>
      </c>
      <c r="N115" s="29" t="str">
        <f t="shared" si="13"/>
        <v/>
      </c>
      <c r="O115" s="29" t="str">
        <f t="shared" si="14"/>
        <v/>
      </c>
      <c r="P115" s="29" t="str">
        <f t="shared" si="15"/>
        <v/>
      </c>
    </row>
    <row r="116" spans="1:16" s="24" customFormat="1">
      <c r="A116" s="145">
        <f t="shared" si="16"/>
        <v>47488</v>
      </c>
      <c r="B116" s="24">
        <f t="shared" si="9"/>
        <v>1</v>
      </c>
      <c r="C116" s="24">
        <f t="shared" si="10"/>
        <v>2030</v>
      </c>
      <c r="F116" s="26"/>
      <c r="G116" s="40"/>
      <c r="H116" s="40"/>
      <c r="I116" s="40"/>
      <c r="J116" s="41"/>
      <c r="K116" s="29" t="str">
        <f>IF(SUMPRODUCT((MONTH('4. Trading Tracker'!$F$8:$F$703)=B116)*(YEAR('4. Trading Tracker'!$F$8:$F$703)=C116)*('4. Trading Tracker'!$L$8:$L$703))&gt;0,SUMPRODUCT((MONTH('4. Trading Tracker'!$F$8:$F$703)=B116)*(YEAR('4. Trading Tracker'!$F$8:$F$703)=C116)*('4. Trading Tracker'!$L$8:$L$703)),"")</f>
        <v/>
      </c>
      <c r="L116" s="29">
        <f t="shared" si="11"/>
        <v>0</v>
      </c>
      <c r="M116" s="29" t="str">
        <f t="shared" si="12"/>
        <v/>
      </c>
      <c r="N116" s="29" t="str">
        <f t="shared" si="13"/>
        <v/>
      </c>
      <c r="O116" s="29" t="str">
        <f t="shared" si="14"/>
        <v/>
      </c>
      <c r="P116" s="29" t="str">
        <f t="shared" si="15"/>
        <v/>
      </c>
    </row>
    <row r="117" spans="1:16" s="24" customFormat="1">
      <c r="A117" s="145">
        <f t="shared" si="16"/>
        <v>47519</v>
      </c>
      <c r="B117" s="24">
        <f t="shared" si="9"/>
        <v>2</v>
      </c>
      <c r="C117" s="24">
        <f t="shared" si="10"/>
        <v>2030</v>
      </c>
      <c r="F117" s="26"/>
      <c r="G117" s="40"/>
      <c r="H117" s="40"/>
      <c r="I117" s="40"/>
      <c r="J117" s="41"/>
      <c r="K117" s="29" t="str">
        <f>IF(SUMPRODUCT((MONTH('4. Trading Tracker'!$F$8:$F$703)=B117)*(YEAR('4. Trading Tracker'!$F$8:$F$703)=C117)*('4. Trading Tracker'!$L$8:$L$703))&gt;0,SUMPRODUCT((MONTH('4. Trading Tracker'!$F$8:$F$703)=B117)*(YEAR('4. Trading Tracker'!$F$8:$F$703)=C117)*('4. Trading Tracker'!$L$8:$L$703)),"")</f>
        <v/>
      </c>
      <c r="L117" s="29">
        <f t="shared" si="11"/>
        <v>0</v>
      </c>
      <c r="M117" s="29" t="str">
        <f t="shared" si="12"/>
        <v/>
      </c>
      <c r="N117" s="29" t="str">
        <f t="shared" si="13"/>
        <v/>
      </c>
      <c r="O117" s="29" t="str">
        <f t="shared" si="14"/>
        <v/>
      </c>
      <c r="P117" s="29" t="str">
        <f t="shared" si="15"/>
        <v/>
      </c>
    </row>
    <row r="118" spans="1:16" s="24" customFormat="1">
      <c r="A118" s="145">
        <f t="shared" si="16"/>
        <v>47547</v>
      </c>
      <c r="B118" s="24">
        <f t="shared" si="9"/>
        <v>3</v>
      </c>
      <c r="C118" s="24">
        <f t="shared" si="10"/>
        <v>2030</v>
      </c>
      <c r="F118" s="26"/>
      <c r="G118" s="40"/>
      <c r="H118" s="40"/>
      <c r="I118" s="40"/>
      <c r="J118" s="41"/>
      <c r="K118" s="29" t="str">
        <f>IF(SUMPRODUCT((MONTH('4. Trading Tracker'!$F$8:$F$703)=B118)*(YEAR('4. Trading Tracker'!$F$8:$F$703)=C118)*('4. Trading Tracker'!$L$8:$L$703))&gt;0,SUMPRODUCT((MONTH('4. Trading Tracker'!$F$8:$F$703)=B118)*(YEAR('4. Trading Tracker'!$F$8:$F$703)=C118)*('4. Trading Tracker'!$L$8:$L$703)),"")</f>
        <v/>
      </c>
      <c r="L118" s="29">
        <f t="shared" si="11"/>
        <v>0</v>
      </c>
      <c r="M118" s="29" t="str">
        <f t="shared" si="12"/>
        <v/>
      </c>
      <c r="N118" s="29" t="str">
        <f t="shared" si="13"/>
        <v/>
      </c>
      <c r="O118" s="29" t="str">
        <f t="shared" si="14"/>
        <v/>
      </c>
      <c r="P118" s="29" t="str">
        <f t="shared" si="15"/>
        <v/>
      </c>
    </row>
    <row r="119" spans="1:16" s="24" customFormat="1">
      <c r="A119" s="145">
        <f t="shared" si="16"/>
        <v>47578</v>
      </c>
      <c r="B119" s="24">
        <f t="shared" si="9"/>
        <v>4</v>
      </c>
      <c r="C119" s="24">
        <f t="shared" si="10"/>
        <v>2030</v>
      </c>
      <c r="F119" s="26"/>
      <c r="G119" s="40"/>
      <c r="H119" s="40"/>
      <c r="I119" s="40"/>
      <c r="J119" s="41"/>
      <c r="K119" s="29" t="str">
        <f>IF(SUMPRODUCT((MONTH('4. Trading Tracker'!$F$8:$F$703)=B119)*(YEAR('4. Trading Tracker'!$F$8:$F$703)=C119)*('4. Trading Tracker'!$L$8:$L$703))&gt;0,SUMPRODUCT((MONTH('4. Trading Tracker'!$F$8:$F$703)=B119)*(YEAR('4. Trading Tracker'!$F$8:$F$703)=C119)*('4. Trading Tracker'!$L$8:$L$703)),"")</f>
        <v/>
      </c>
      <c r="L119" s="29">
        <f t="shared" si="11"/>
        <v>0</v>
      </c>
      <c r="M119" s="29" t="str">
        <f t="shared" si="12"/>
        <v/>
      </c>
      <c r="N119" s="29" t="str">
        <f t="shared" si="13"/>
        <v/>
      </c>
      <c r="O119" s="29" t="str">
        <f t="shared" si="14"/>
        <v/>
      </c>
      <c r="P119" s="29" t="str">
        <f t="shared" si="15"/>
        <v/>
      </c>
    </row>
    <row r="120" spans="1:16" s="24" customFormat="1">
      <c r="A120" s="145">
        <f t="shared" si="16"/>
        <v>47608</v>
      </c>
      <c r="B120" s="24">
        <f t="shared" si="9"/>
        <v>5</v>
      </c>
      <c r="C120" s="24">
        <f t="shared" si="10"/>
        <v>2030</v>
      </c>
      <c r="F120" s="26"/>
      <c r="G120" s="40"/>
      <c r="H120" s="40"/>
      <c r="I120" s="40"/>
      <c r="J120" s="41"/>
      <c r="K120" s="29" t="str">
        <f>IF(SUMPRODUCT((MONTH('4. Trading Tracker'!$F$8:$F$703)=B120)*(YEAR('4. Trading Tracker'!$F$8:$F$703)=C120)*('4. Trading Tracker'!$L$8:$L$703))&gt;0,SUMPRODUCT((MONTH('4. Trading Tracker'!$F$8:$F$703)=B120)*(YEAR('4. Trading Tracker'!$F$8:$F$703)=C120)*('4. Trading Tracker'!$L$8:$L$703)),"")</f>
        <v/>
      </c>
      <c r="L120" s="29">
        <f t="shared" si="11"/>
        <v>0</v>
      </c>
      <c r="M120" s="29" t="str">
        <f t="shared" si="12"/>
        <v/>
      </c>
      <c r="N120" s="29" t="str">
        <f t="shared" si="13"/>
        <v/>
      </c>
      <c r="O120" s="29" t="str">
        <f t="shared" si="14"/>
        <v/>
      </c>
      <c r="P120" s="29" t="str">
        <f t="shared" si="15"/>
        <v/>
      </c>
    </row>
    <row r="121" spans="1:16" s="24" customFormat="1">
      <c r="A121" s="145">
        <f t="shared" si="16"/>
        <v>47639</v>
      </c>
      <c r="B121" s="24">
        <f t="shared" si="9"/>
        <v>6</v>
      </c>
      <c r="C121" s="24">
        <f t="shared" si="10"/>
        <v>2030</v>
      </c>
      <c r="F121" s="26"/>
      <c r="G121" s="40"/>
      <c r="H121" s="40"/>
      <c r="I121" s="40"/>
      <c r="J121" s="41"/>
      <c r="K121" s="29" t="str">
        <f>IF(SUMPRODUCT((MONTH('4. Trading Tracker'!$F$8:$F$703)=B121)*(YEAR('4. Trading Tracker'!$F$8:$F$703)=C121)*('4. Trading Tracker'!$L$8:$L$703))&gt;0,SUMPRODUCT((MONTH('4. Trading Tracker'!$F$8:$F$703)=B121)*(YEAR('4. Trading Tracker'!$F$8:$F$703)=C121)*('4. Trading Tracker'!$L$8:$L$703)),"")</f>
        <v/>
      </c>
      <c r="L121" s="29">
        <f t="shared" si="11"/>
        <v>0</v>
      </c>
      <c r="M121" s="29" t="str">
        <f t="shared" si="12"/>
        <v/>
      </c>
      <c r="N121" s="29" t="str">
        <f t="shared" si="13"/>
        <v/>
      </c>
      <c r="O121" s="29" t="str">
        <f t="shared" si="14"/>
        <v/>
      </c>
      <c r="P121" s="29" t="str">
        <f t="shared" si="15"/>
        <v/>
      </c>
    </row>
    <row r="122" spans="1:16" s="24" customFormat="1">
      <c r="A122" s="145">
        <f t="shared" si="16"/>
        <v>47669</v>
      </c>
      <c r="B122" s="24">
        <f t="shared" si="9"/>
        <v>7</v>
      </c>
      <c r="C122" s="24">
        <f t="shared" si="10"/>
        <v>2030</v>
      </c>
      <c r="F122" s="26"/>
      <c r="G122" s="40"/>
      <c r="H122" s="40"/>
      <c r="I122" s="40"/>
      <c r="J122" s="41"/>
      <c r="K122" s="29" t="str">
        <f>IF(SUMPRODUCT((MONTH('4. Trading Tracker'!$F$8:$F$703)=B122)*(YEAR('4. Trading Tracker'!$F$8:$F$703)=C122)*('4. Trading Tracker'!$L$8:$L$703))&gt;0,SUMPRODUCT((MONTH('4. Trading Tracker'!$F$8:$F$703)=B122)*(YEAR('4. Trading Tracker'!$F$8:$F$703)=C122)*('4. Trading Tracker'!$L$8:$L$703)),"")</f>
        <v/>
      </c>
      <c r="L122" s="29">
        <f t="shared" si="11"/>
        <v>0</v>
      </c>
      <c r="M122" s="29" t="str">
        <f t="shared" si="12"/>
        <v/>
      </c>
      <c r="N122" s="29" t="str">
        <f t="shared" si="13"/>
        <v/>
      </c>
      <c r="O122" s="29" t="str">
        <f t="shared" si="14"/>
        <v/>
      </c>
      <c r="P122" s="29" t="str">
        <f t="shared" si="15"/>
        <v/>
      </c>
    </row>
    <row r="123" spans="1:16" s="24" customFormat="1">
      <c r="A123" s="145">
        <f t="shared" si="16"/>
        <v>47700</v>
      </c>
      <c r="B123" s="24">
        <f t="shared" si="9"/>
        <v>8</v>
      </c>
      <c r="C123" s="24">
        <f t="shared" si="10"/>
        <v>2030</v>
      </c>
      <c r="F123" s="26"/>
      <c r="G123" s="40"/>
      <c r="H123" s="40"/>
      <c r="I123" s="40"/>
      <c r="J123" s="41"/>
      <c r="K123" s="29" t="str">
        <f>IF(SUMPRODUCT((MONTH('4. Trading Tracker'!$F$8:$F$703)=B123)*(YEAR('4. Trading Tracker'!$F$8:$F$703)=C123)*('4. Trading Tracker'!$L$8:$L$703))&gt;0,SUMPRODUCT((MONTH('4. Trading Tracker'!$F$8:$F$703)=B123)*(YEAR('4. Trading Tracker'!$F$8:$F$703)=C123)*('4. Trading Tracker'!$L$8:$L$703)),"")</f>
        <v/>
      </c>
      <c r="L123" s="29">
        <f t="shared" si="11"/>
        <v>0</v>
      </c>
      <c r="M123" s="29" t="str">
        <f t="shared" si="12"/>
        <v/>
      </c>
      <c r="N123" s="29" t="str">
        <f t="shared" si="13"/>
        <v/>
      </c>
      <c r="O123" s="29" t="str">
        <f t="shared" si="14"/>
        <v/>
      </c>
      <c r="P123" s="29" t="str">
        <f t="shared" si="15"/>
        <v/>
      </c>
    </row>
    <row r="124" spans="1:16" s="24" customFormat="1">
      <c r="A124" s="145">
        <f t="shared" si="16"/>
        <v>47731</v>
      </c>
      <c r="B124" s="24">
        <f t="shared" si="9"/>
        <v>9</v>
      </c>
      <c r="C124" s="24">
        <f t="shared" si="10"/>
        <v>2030</v>
      </c>
      <c r="F124" s="26"/>
      <c r="G124" s="40"/>
      <c r="H124" s="40"/>
      <c r="I124" s="40"/>
      <c r="J124" s="41"/>
      <c r="K124" s="29" t="str">
        <f>IF(SUMPRODUCT((MONTH('4. Trading Tracker'!$F$8:$F$703)=B124)*(YEAR('4. Trading Tracker'!$F$8:$F$703)=C124)*('4. Trading Tracker'!$L$8:$L$703))&gt;0,SUMPRODUCT((MONTH('4. Trading Tracker'!$F$8:$F$703)=B124)*(YEAR('4. Trading Tracker'!$F$8:$F$703)=C124)*('4. Trading Tracker'!$L$8:$L$703)),"")</f>
        <v/>
      </c>
      <c r="L124" s="29">
        <f t="shared" si="11"/>
        <v>0</v>
      </c>
      <c r="M124" s="29" t="str">
        <f t="shared" si="12"/>
        <v/>
      </c>
      <c r="N124" s="29" t="str">
        <f t="shared" si="13"/>
        <v/>
      </c>
      <c r="O124" s="29" t="str">
        <f t="shared" si="14"/>
        <v/>
      </c>
      <c r="P124" s="29" t="str">
        <f t="shared" si="15"/>
        <v/>
      </c>
    </row>
    <row r="125" spans="1:16" s="24" customFormat="1">
      <c r="A125" s="145">
        <f t="shared" si="16"/>
        <v>47761</v>
      </c>
      <c r="B125" s="24">
        <f t="shared" si="9"/>
        <v>10</v>
      </c>
      <c r="C125" s="24">
        <f t="shared" si="10"/>
        <v>2030</v>
      </c>
      <c r="F125" s="26"/>
      <c r="G125" s="40"/>
      <c r="H125" s="40"/>
      <c r="I125" s="40"/>
      <c r="J125" s="41"/>
      <c r="K125" s="29" t="str">
        <f>IF(SUMPRODUCT((MONTH('4. Trading Tracker'!$F$8:$F$703)=B125)*(YEAR('4. Trading Tracker'!$F$8:$F$703)=C125)*('4. Trading Tracker'!$L$8:$L$703))&gt;0,SUMPRODUCT((MONTH('4. Trading Tracker'!$F$8:$F$703)=B125)*(YEAR('4. Trading Tracker'!$F$8:$F$703)=C125)*('4. Trading Tracker'!$L$8:$L$703)),"")</f>
        <v/>
      </c>
      <c r="L125" s="29">
        <f t="shared" si="11"/>
        <v>0</v>
      </c>
      <c r="M125" s="29" t="str">
        <f t="shared" si="12"/>
        <v/>
      </c>
      <c r="N125" s="29" t="str">
        <f t="shared" si="13"/>
        <v/>
      </c>
      <c r="O125" s="29" t="str">
        <f t="shared" si="14"/>
        <v/>
      </c>
      <c r="P125" s="29" t="str">
        <f t="shared" si="15"/>
        <v/>
      </c>
    </row>
    <row r="126" spans="1:16" s="24" customFormat="1">
      <c r="A126" s="145">
        <f t="shared" si="16"/>
        <v>47792</v>
      </c>
      <c r="B126" s="24">
        <f t="shared" si="9"/>
        <v>11</v>
      </c>
      <c r="C126" s="24">
        <f t="shared" si="10"/>
        <v>2030</v>
      </c>
      <c r="F126" s="26"/>
      <c r="G126" s="40"/>
      <c r="H126" s="40"/>
      <c r="I126" s="40"/>
      <c r="J126" s="41"/>
      <c r="K126" s="29" t="str">
        <f>IF(SUMPRODUCT((MONTH('4. Trading Tracker'!$F$8:$F$703)=B126)*(YEAR('4. Trading Tracker'!$F$8:$F$703)=C126)*('4. Trading Tracker'!$L$8:$L$703))&gt;0,SUMPRODUCT((MONTH('4. Trading Tracker'!$F$8:$F$703)=B126)*(YEAR('4. Trading Tracker'!$F$8:$F$703)=C126)*('4. Trading Tracker'!$L$8:$L$703)),"")</f>
        <v/>
      </c>
      <c r="L126" s="29">
        <f t="shared" si="11"/>
        <v>0</v>
      </c>
      <c r="M126" s="29" t="str">
        <f t="shared" si="12"/>
        <v/>
      </c>
      <c r="N126" s="29" t="str">
        <f t="shared" si="13"/>
        <v/>
      </c>
      <c r="O126" s="29" t="str">
        <f t="shared" si="14"/>
        <v/>
      </c>
      <c r="P126" s="29" t="str">
        <f t="shared" si="15"/>
        <v/>
      </c>
    </row>
    <row r="127" spans="1:16" s="24" customFormat="1">
      <c r="A127" s="145">
        <f t="shared" si="16"/>
        <v>47822</v>
      </c>
      <c r="B127" s="24">
        <f t="shared" si="9"/>
        <v>12</v>
      </c>
      <c r="C127" s="24">
        <f t="shared" si="10"/>
        <v>2030</v>
      </c>
      <c r="F127" s="26"/>
      <c r="G127" s="40"/>
      <c r="H127" s="40"/>
      <c r="I127" s="40"/>
      <c r="J127" s="41"/>
      <c r="K127" s="29" t="str">
        <f>IF(SUMPRODUCT((MONTH('4. Trading Tracker'!$F$8:$F$703)=B127)*(YEAR('4. Trading Tracker'!$F$8:$F$703)=C127)*('4. Trading Tracker'!$L$8:$L$703))&gt;0,SUMPRODUCT((MONTH('4. Trading Tracker'!$F$8:$F$703)=B127)*(YEAR('4. Trading Tracker'!$F$8:$F$703)=C127)*('4. Trading Tracker'!$L$8:$L$703)),"")</f>
        <v/>
      </c>
      <c r="L127" s="29">
        <f t="shared" si="11"/>
        <v>0</v>
      </c>
      <c r="M127" s="29" t="str">
        <f t="shared" si="12"/>
        <v/>
      </c>
      <c r="N127" s="29" t="str">
        <f t="shared" si="13"/>
        <v/>
      </c>
      <c r="O127" s="29" t="str">
        <f t="shared" si="14"/>
        <v/>
      </c>
      <c r="P127" s="29" t="str">
        <f t="shared" si="15"/>
        <v/>
      </c>
    </row>
    <row r="128" spans="1:16" s="24" customFormat="1">
      <c r="A128" s="145">
        <f t="shared" si="16"/>
        <v>47853</v>
      </c>
      <c r="B128" s="24">
        <f t="shared" si="9"/>
        <v>1</v>
      </c>
      <c r="C128" s="24">
        <f t="shared" si="10"/>
        <v>2031</v>
      </c>
      <c r="F128" s="26"/>
      <c r="G128" s="40"/>
      <c r="H128" s="40"/>
      <c r="I128" s="40"/>
      <c r="J128" s="41"/>
      <c r="K128" s="29" t="str">
        <f>IF(SUMPRODUCT((MONTH('4. Trading Tracker'!$F$8:$F$703)=B128)*(YEAR('4. Trading Tracker'!$F$8:$F$703)=C128)*('4. Trading Tracker'!$L$8:$L$703))&gt;0,SUMPRODUCT((MONTH('4. Trading Tracker'!$F$8:$F$703)=B128)*(YEAR('4. Trading Tracker'!$F$8:$F$703)=C128)*('4. Trading Tracker'!$L$8:$L$703)),"")</f>
        <v/>
      </c>
      <c r="L128" s="29">
        <f t="shared" si="11"/>
        <v>0</v>
      </c>
      <c r="M128" s="29" t="str">
        <f t="shared" si="12"/>
        <v/>
      </c>
      <c r="N128" s="29" t="str">
        <f t="shared" si="13"/>
        <v/>
      </c>
      <c r="O128" s="29" t="str">
        <f t="shared" si="14"/>
        <v/>
      </c>
      <c r="P128" s="29" t="str">
        <f t="shared" si="15"/>
        <v/>
      </c>
    </row>
    <row r="129" spans="1:16" s="24" customFormat="1">
      <c r="A129" s="145">
        <f t="shared" si="16"/>
        <v>47884</v>
      </c>
      <c r="B129" s="24">
        <f t="shared" si="9"/>
        <v>2</v>
      </c>
      <c r="C129" s="24">
        <f t="shared" si="10"/>
        <v>2031</v>
      </c>
      <c r="F129" s="26"/>
      <c r="G129" s="40"/>
      <c r="H129" s="40"/>
      <c r="I129" s="40"/>
      <c r="J129" s="41"/>
      <c r="K129" s="29" t="str">
        <f>IF(SUMPRODUCT((MONTH('4. Trading Tracker'!$F$8:$F$703)=B129)*(YEAR('4. Trading Tracker'!$F$8:$F$703)=C129)*('4. Trading Tracker'!$L$8:$L$703))&gt;0,SUMPRODUCT((MONTH('4. Trading Tracker'!$F$8:$F$703)=B129)*(YEAR('4. Trading Tracker'!$F$8:$F$703)=C129)*('4. Trading Tracker'!$L$8:$L$703)),"")</f>
        <v/>
      </c>
      <c r="L129" s="29">
        <f t="shared" si="11"/>
        <v>0</v>
      </c>
      <c r="M129" s="29" t="str">
        <f t="shared" si="12"/>
        <v/>
      </c>
      <c r="N129" s="29" t="str">
        <f t="shared" si="13"/>
        <v/>
      </c>
      <c r="O129" s="29" t="str">
        <f t="shared" si="14"/>
        <v/>
      </c>
      <c r="P129" s="29" t="str">
        <f t="shared" si="15"/>
        <v/>
      </c>
    </row>
    <row r="130" spans="1:16" s="24" customFormat="1">
      <c r="A130" s="145">
        <f t="shared" si="16"/>
        <v>47912</v>
      </c>
      <c r="B130" s="24">
        <f t="shared" si="9"/>
        <v>3</v>
      </c>
      <c r="C130" s="24">
        <f t="shared" si="10"/>
        <v>2031</v>
      </c>
      <c r="F130" s="26"/>
      <c r="G130" s="40"/>
      <c r="H130" s="40"/>
      <c r="I130" s="40"/>
      <c r="J130" s="41"/>
      <c r="K130" s="29" t="str">
        <f>IF(SUMPRODUCT((MONTH('4. Trading Tracker'!$F$8:$F$703)=B130)*(YEAR('4. Trading Tracker'!$F$8:$F$703)=C130)*('4. Trading Tracker'!$L$8:$L$703))&gt;0,SUMPRODUCT((MONTH('4. Trading Tracker'!$F$8:$F$703)=B130)*(YEAR('4. Trading Tracker'!$F$8:$F$703)=C130)*('4. Trading Tracker'!$L$8:$L$703)),"")</f>
        <v/>
      </c>
      <c r="L130" s="29">
        <f t="shared" si="11"/>
        <v>0</v>
      </c>
      <c r="M130" s="29" t="str">
        <f t="shared" si="12"/>
        <v/>
      </c>
      <c r="N130" s="29" t="str">
        <f t="shared" si="13"/>
        <v/>
      </c>
      <c r="O130" s="29" t="str">
        <f t="shared" si="14"/>
        <v/>
      </c>
      <c r="P130" s="29" t="str">
        <f t="shared" si="15"/>
        <v/>
      </c>
    </row>
    <row r="131" spans="1:16" s="24" customFormat="1">
      <c r="A131" s="145">
        <f t="shared" si="16"/>
        <v>47943</v>
      </c>
      <c r="B131" s="24">
        <f t="shared" si="9"/>
        <v>4</v>
      </c>
      <c r="C131" s="24">
        <f t="shared" si="10"/>
        <v>2031</v>
      </c>
      <c r="F131" s="26"/>
      <c r="G131" s="40"/>
      <c r="H131" s="40"/>
      <c r="I131" s="40"/>
      <c r="J131" s="41"/>
      <c r="K131" s="29" t="str">
        <f>IF(SUMPRODUCT((MONTH('4. Trading Tracker'!$F$8:$F$703)=B131)*(YEAR('4. Trading Tracker'!$F$8:$F$703)=C131)*('4. Trading Tracker'!$L$8:$L$703))&gt;0,SUMPRODUCT((MONTH('4. Trading Tracker'!$F$8:$F$703)=B131)*(YEAR('4. Trading Tracker'!$F$8:$F$703)=C131)*('4. Trading Tracker'!$L$8:$L$703)),"")</f>
        <v/>
      </c>
      <c r="L131" s="29">
        <f t="shared" si="11"/>
        <v>0</v>
      </c>
      <c r="M131" s="29" t="str">
        <f t="shared" si="12"/>
        <v/>
      </c>
      <c r="N131" s="29" t="str">
        <f t="shared" si="13"/>
        <v/>
      </c>
      <c r="O131" s="29" t="str">
        <f t="shared" si="14"/>
        <v/>
      </c>
      <c r="P131" s="29" t="str">
        <f t="shared" si="15"/>
        <v/>
      </c>
    </row>
    <row r="132" spans="1:16" s="24" customFormat="1">
      <c r="A132" s="145">
        <f t="shared" si="16"/>
        <v>47973</v>
      </c>
      <c r="B132" s="24">
        <f t="shared" si="9"/>
        <v>5</v>
      </c>
      <c r="C132" s="24">
        <f t="shared" si="10"/>
        <v>2031</v>
      </c>
      <c r="F132" s="26"/>
      <c r="G132" s="40"/>
      <c r="H132" s="40"/>
      <c r="I132" s="40"/>
      <c r="J132" s="41"/>
      <c r="K132" s="29" t="str">
        <f>IF(SUMPRODUCT((MONTH('4. Trading Tracker'!$F$8:$F$703)=B132)*(YEAR('4. Trading Tracker'!$F$8:$F$703)=C132)*('4. Trading Tracker'!$L$8:$L$703))&gt;0,SUMPRODUCT((MONTH('4. Trading Tracker'!$F$8:$F$703)=B132)*(YEAR('4. Trading Tracker'!$F$8:$F$703)=C132)*('4. Trading Tracker'!$L$8:$L$703)),"")</f>
        <v/>
      </c>
      <c r="L132" s="29">
        <f t="shared" si="11"/>
        <v>0</v>
      </c>
      <c r="M132" s="29" t="str">
        <f t="shared" si="12"/>
        <v/>
      </c>
      <c r="N132" s="29" t="str">
        <f t="shared" si="13"/>
        <v/>
      </c>
      <c r="O132" s="29" t="str">
        <f t="shared" si="14"/>
        <v/>
      </c>
      <c r="P132" s="29" t="str">
        <f t="shared" si="15"/>
        <v/>
      </c>
    </row>
    <row r="133" spans="1:16" s="24" customFormat="1">
      <c r="A133" s="145">
        <f t="shared" si="16"/>
        <v>48004</v>
      </c>
      <c r="B133" s="24">
        <f t="shared" si="9"/>
        <v>6</v>
      </c>
      <c r="C133" s="24">
        <f t="shared" si="10"/>
        <v>2031</v>
      </c>
      <c r="F133" s="26"/>
      <c r="G133" s="40"/>
      <c r="H133" s="40"/>
      <c r="I133" s="40"/>
      <c r="J133" s="41"/>
      <c r="K133" s="29" t="str">
        <f>IF(SUMPRODUCT((MONTH('4. Trading Tracker'!$F$8:$F$703)=B133)*(YEAR('4. Trading Tracker'!$F$8:$F$703)=C133)*('4. Trading Tracker'!$L$8:$L$703))&gt;0,SUMPRODUCT((MONTH('4. Trading Tracker'!$F$8:$F$703)=B133)*(YEAR('4. Trading Tracker'!$F$8:$F$703)=C133)*('4. Trading Tracker'!$L$8:$L$703)),"")</f>
        <v/>
      </c>
      <c r="L133" s="29">
        <f t="shared" si="11"/>
        <v>0</v>
      </c>
      <c r="M133" s="29" t="str">
        <f t="shared" si="12"/>
        <v/>
      </c>
      <c r="N133" s="29" t="str">
        <f t="shared" si="13"/>
        <v/>
      </c>
      <c r="O133" s="29" t="str">
        <f t="shared" si="14"/>
        <v/>
      </c>
      <c r="P133" s="29" t="str">
        <f t="shared" si="15"/>
        <v/>
      </c>
    </row>
    <row r="134" spans="1:16" s="24" customFormat="1">
      <c r="A134" s="145">
        <f t="shared" si="16"/>
        <v>48034</v>
      </c>
      <c r="B134" s="24">
        <f t="shared" si="9"/>
        <v>7</v>
      </c>
      <c r="C134" s="24">
        <f t="shared" si="10"/>
        <v>2031</v>
      </c>
      <c r="F134" s="26"/>
      <c r="G134" s="40"/>
      <c r="H134" s="40"/>
      <c r="I134" s="40"/>
      <c r="J134" s="41"/>
      <c r="K134" s="29" t="str">
        <f>IF(SUMPRODUCT((MONTH('4. Trading Tracker'!$F$8:$F$703)=B134)*(YEAR('4. Trading Tracker'!$F$8:$F$703)=C134)*('4. Trading Tracker'!$L$8:$L$703))&gt;0,SUMPRODUCT((MONTH('4. Trading Tracker'!$F$8:$F$703)=B134)*(YEAR('4. Trading Tracker'!$F$8:$F$703)=C134)*('4. Trading Tracker'!$L$8:$L$703)),"")</f>
        <v/>
      </c>
      <c r="L134" s="29">
        <f t="shared" si="11"/>
        <v>0</v>
      </c>
      <c r="M134" s="29" t="str">
        <f t="shared" si="12"/>
        <v/>
      </c>
      <c r="N134" s="29" t="str">
        <f t="shared" si="13"/>
        <v/>
      </c>
      <c r="O134" s="29" t="str">
        <f t="shared" si="14"/>
        <v/>
      </c>
      <c r="P134" s="29" t="str">
        <f t="shared" si="15"/>
        <v/>
      </c>
    </row>
    <row r="135" spans="1:16" s="24" customFormat="1">
      <c r="A135" s="145">
        <f t="shared" si="16"/>
        <v>48065</v>
      </c>
      <c r="B135" s="24">
        <f t="shared" si="9"/>
        <v>8</v>
      </c>
      <c r="C135" s="24">
        <f t="shared" si="10"/>
        <v>2031</v>
      </c>
      <c r="F135" s="26"/>
      <c r="G135" s="40"/>
      <c r="H135" s="40"/>
      <c r="I135" s="40"/>
      <c r="J135" s="41"/>
      <c r="K135" s="29" t="str">
        <f>IF(SUMPRODUCT((MONTH('4. Trading Tracker'!$F$8:$F$703)=B135)*(YEAR('4. Trading Tracker'!$F$8:$F$703)=C135)*('4. Trading Tracker'!$L$8:$L$703))&gt;0,SUMPRODUCT((MONTH('4. Trading Tracker'!$F$8:$F$703)=B135)*(YEAR('4. Trading Tracker'!$F$8:$F$703)=C135)*('4. Trading Tracker'!$L$8:$L$703)),"")</f>
        <v/>
      </c>
      <c r="L135" s="29">
        <f t="shared" si="11"/>
        <v>0</v>
      </c>
      <c r="M135" s="29" t="str">
        <f t="shared" si="12"/>
        <v/>
      </c>
      <c r="N135" s="29" t="str">
        <f t="shared" si="13"/>
        <v/>
      </c>
      <c r="O135" s="29" t="str">
        <f t="shared" si="14"/>
        <v/>
      </c>
      <c r="P135" s="29" t="str">
        <f t="shared" si="15"/>
        <v/>
      </c>
    </row>
    <row r="136" spans="1:16" s="24" customFormat="1">
      <c r="A136" s="145">
        <f t="shared" si="16"/>
        <v>48096</v>
      </c>
      <c r="B136" s="24">
        <f t="shared" si="9"/>
        <v>9</v>
      </c>
      <c r="C136" s="24">
        <f t="shared" si="10"/>
        <v>2031</v>
      </c>
      <c r="F136" s="26"/>
      <c r="G136" s="40"/>
      <c r="H136" s="40"/>
      <c r="I136" s="40"/>
      <c r="J136" s="41"/>
      <c r="K136" s="29" t="str">
        <f>IF(SUMPRODUCT((MONTH('4. Trading Tracker'!$F$8:$F$703)=B136)*(YEAR('4. Trading Tracker'!$F$8:$F$703)=C136)*('4. Trading Tracker'!$L$8:$L$703))&gt;0,SUMPRODUCT((MONTH('4. Trading Tracker'!$F$8:$F$703)=B136)*(YEAR('4. Trading Tracker'!$F$8:$F$703)=C136)*('4. Trading Tracker'!$L$8:$L$703)),"")</f>
        <v/>
      </c>
      <c r="L136" s="29">
        <f t="shared" si="11"/>
        <v>0</v>
      </c>
      <c r="M136" s="29" t="str">
        <f t="shared" si="12"/>
        <v/>
      </c>
      <c r="N136" s="29" t="str">
        <f t="shared" si="13"/>
        <v/>
      </c>
      <c r="O136" s="29" t="str">
        <f t="shared" si="14"/>
        <v/>
      </c>
      <c r="P136" s="29" t="str">
        <f t="shared" si="15"/>
        <v/>
      </c>
    </row>
    <row r="137" spans="1:16" s="24" customFormat="1">
      <c r="A137" s="145">
        <f t="shared" si="16"/>
        <v>48126</v>
      </c>
      <c r="B137" s="24">
        <f t="shared" ref="B137:B200" si="17">MONTH(A137)</f>
        <v>10</v>
      </c>
      <c r="C137" s="24">
        <f t="shared" ref="C137:C200" si="18">YEAR(A137)</f>
        <v>2031</v>
      </c>
      <c r="F137" s="26"/>
      <c r="G137" s="40"/>
      <c r="H137" s="40"/>
      <c r="I137" s="40"/>
      <c r="J137" s="41"/>
      <c r="K137" s="29" t="str">
        <f>IF(SUMPRODUCT((MONTH('4. Trading Tracker'!$F$8:$F$703)=B137)*(YEAR('4. Trading Tracker'!$F$8:$F$703)=C137)*('4. Trading Tracker'!$L$8:$L$703))&gt;0,SUMPRODUCT((MONTH('4. Trading Tracker'!$F$8:$F$703)=B137)*(YEAR('4. Trading Tracker'!$F$8:$F$703)=C137)*('4. Trading Tracker'!$L$8:$L$703)),"")</f>
        <v/>
      </c>
      <c r="L137" s="29">
        <f t="shared" ref="L137:L200" si="19">IF(F137="",,(I137*J137))</f>
        <v>0</v>
      </c>
      <c r="M137" s="29" t="str">
        <f t="shared" ref="M137:M200" si="20">IF($H137=$M$7,$L137,"")</f>
        <v/>
      </c>
      <c r="N137" s="29" t="str">
        <f t="shared" ref="N137:N200" si="21">IF($H137=$N$7,$L137,"")</f>
        <v/>
      </c>
      <c r="O137" s="29" t="str">
        <f t="shared" ref="O137:O200" si="22">IF($H137=$O$7,$L137,"")</f>
        <v/>
      </c>
      <c r="P137" s="29" t="str">
        <f t="shared" ref="P137:P200" si="23">IF($H137=$P$7,$L137,"")</f>
        <v/>
      </c>
    </row>
    <row r="138" spans="1:16" s="24" customFormat="1">
      <c r="A138" s="145">
        <f t="shared" ref="A138:A201" si="24">EDATE(A137,1)</f>
        <v>48157</v>
      </c>
      <c r="B138" s="24">
        <f t="shared" si="17"/>
        <v>11</v>
      </c>
      <c r="C138" s="24">
        <f t="shared" si="18"/>
        <v>2031</v>
      </c>
      <c r="F138" s="26"/>
      <c r="G138" s="40"/>
      <c r="H138" s="40"/>
      <c r="I138" s="40"/>
      <c r="J138" s="41"/>
      <c r="K138" s="29" t="str">
        <f>IF(SUMPRODUCT((MONTH('4. Trading Tracker'!$F$8:$F$703)=B138)*(YEAR('4. Trading Tracker'!$F$8:$F$703)=C138)*('4. Trading Tracker'!$L$8:$L$703))&gt;0,SUMPRODUCT((MONTH('4. Trading Tracker'!$F$8:$F$703)=B138)*(YEAR('4. Trading Tracker'!$F$8:$F$703)=C138)*('4. Trading Tracker'!$L$8:$L$703)),"")</f>
        <v/>
      </c>
      <c r="L138" s="29">
        <f t="shared" si="19"/>
        <v>0</v>
      </c>
      <c r="M138" s="29" t="str">
        <f t="shared" si="20"/>
        <v/>
      </c>
      <c r="N138" s="29" t="str">
        <f t="shared" si="21"/>
        <v/>
      </c>
      <c r="O138" s="29" t="str">
        <f t="shared" si="22"/>
        <v/>
      </c>
      <c r="P138" s="29" t="str">
        <f t="shared" si="23"/>
        <v/>
      </c>
    </row>
    <row r="139" spans="1:16" s="24" customFormat="1">
      <c r="A139" s="145">
        <f t="shared" si="24"/>
        <v>48187</v>
      </c>
      <c r="B139" s="24">
        <f t="shared" si="17"/>
        <v>12</v>
      </c>
      <c r="C139" s="24">
        <f t="shared" si="18"/>
        <v>2031</v>
      </c>
      <c r="F139" s="26"/>
      <c r="G139" s="40"/>
      <c r="H139" s="40"/>
      <c r="I139" s="40"/>
      <c r="J139" s="41"/>
      <c r="K139" s="29" t="str">
        <f>IF(SUMPRODUCT((MONTH('4. Trading Tracker'!$F$8:$F$703)=B139)*(YEAR('4. Trading Tracker'!$F$8:$F$703)=C139)*('4. Trading Tracker'!$L$8:$L$703))&gt;0,SUMPRODUCT((MONTH('4. Trading Tracker'!$F$8:$F$703)=B139)*(YEAR('4. Trading Tracker'!$F$8:$F$703)=C139)*('4. Trading Tracker'!$L$8:$L$703)),"")</f>
        <v/>
      </c>
      <c r="L139" s="29">
        <f t="shared" si="19"/>
        <v>0</v>
      </c>
      <c r="M139" s="29" t="str">
        <f t="shared" si="20"/>
        <v/>
      </c>
      <c r="N139" s="29" t="str">
        <f t="shared" si="21"/>
        <v/>
      </c>
      <c r="O139" s="29" t="str">
        <f t="shared" si="22"/>
        <v/>
      </c>
      <c r="P139" s="29" t="str">
        <f t="shared" si="23"/>
        <v/>
      </c>
    </row>
    <row r="140" spans="1:16" s="24" customFormat="1">
      <c r="A140" s="145">
        <f t="shared" si="24"/>
        <v>48218</v>
      </c>
      <c r="B140" s="24">
        <f t="shared" si="17"/>
        <v>1</v>
      </c>
      <c r="C140" s="24">
        <f t="shared" si="18"/>
        <v>2032</v>
      </c>
      <c r="F140" s="26"/>
      <c r="G140" s="40"/>
      <c r="H140" s="40"/>
      <c r="I140" s="40"/>
      <c r="J140" s="41"/>
      <c r="K140" s="29" t="str">
        <f>IF(SUMPRODUCT((MONTH('4. Trading Tracker'!$F$8:$F$703)=B140)*(YEAR('4. Trading Tracker'!$F$8:$F$703)=C140)*('4. Trading Tracker'!$L$8:$L$703))&gt;0,SUMPRODUCT((MONTH('4. Trading Tracker'!$F$8:$F$703)=B140)*(YEAR('4. Trading Tracker'!$F$8:$F$703)=C140)*('4. Trading Tracker'!$L$8:$L$703)),"")</f>
        <v/>
      </c>
      <c r="L140" s="29">
        <f t="shared" si="19"/>
        <v>0</v>
      </c>
      <c r="M140" s="29" t="str">
        <f t="shared" si="20"/>
        <v/>
      </c>
      <c r="N140" s="29" t="str">
        <f t="shared" si="21"/>
        <v/>
      </c>
      <c r="O140" s="29" t="str">
        <f t="shared" si="22"/>
        <v/>
      </c>
      <c r="P140" s="29" t="str">
        <f t="shared" si="23"/>
        <v/>
      </c>
    </row>
    <row r="141" spans="1:16" s="24" customFormat="1">
      <c r="A141" s="145">
        <f t="shared" si="24"/>
        <v>48249</v>
      </c>
      <c r="B141" s="24">
        <f t="shared" si="17"/>
        <v>2</v>
      </c>
      <c r="C141" s="24">
        <f t="shared" si="18"/>
        <v>2032</v>
      </c>
      <c r="F141" s="26"/>
      <c r="G141" s="40"/>
      <c r="H141" s="40"/>
      <c r="I141" s="40"/>
      <c r="J141" s="41"/>
      <c r="K141" s="29" t="str">
        <f>IF(SUMPRODUCT((MONTH('4. Trading Tracker'!$F$8:$F$703)=B141)*(YEAR('4. Trading Tracker'!$F$8:$F$703)=C141)*('4. Trading Tracker'!$L$8:$L$703))&gt;0,SUMPRODUCT((MONTH('4. Trading Tracker'!$F$8:$F$703)=B141)*(YEAR('4. Trading Tracker'!$F$8:$F$703)=C141)*('4. Trading Tracker'!$L$8:$L$703)),"")</f>
        <v/>
      </c>
      <c r="L141" s="29">
        <f t="shared" si="19"/>
        <v>0</v>
      </c>
      <c r="M141" s="29" t="str">
        <f t="shared" si="20"/>
        <v/>
      </c>
      <c r="N141" s="29" t="str">
        <f t="shared" si="21"/>
        <v/>
      </c>
      <c r="O141" s="29" t="str">
        <f t="shared" si="22"/>
        <v/>
      </c>
      <c r="P141" s="29" t="str">
        <f t="shared" si="23"/>
        <v/>
      </c>
    </row>
    <row r="142" spans="1:16" s="24" customFormat="1">
      <c r="A142" s="145">
        <f t="shared" si="24"/>
        <v>48278</v>
      </c>
      <c r="B142" s="24">
        <f t="shared" si="17"/>
        <v>3</v>
      </c>
      <c r="C142" s="24">
        <f t="shared" si="18"/>
        <v>2032</v>
      </c>
      <c r="F142" s="26"/>
      <c r="G142" s="40"/>
      <c r="H142" s="40"/>
      <c r="I142" s="40"/>
      <c r="J142" s="41"/>
      <c r="K142" s="29" t="str">
        <f>IF(SUMPRODUCT((MONTH('4. Trading Tracker'!$F$8:$F$703)=B142)*(YEAR('4. Trading Tracker'!$F$8:$F$703)=C142)*('4. Trading Tracker'!$L$8:$L$703))&gt;0,SUMPRODUCT((MONTH('4. Trading Tracker'!$F$8:$F$703)=B142)*(YEAR('4. Trading Tracker'!$F$8:$F$703)=C142)*('4. Trading Tracker'!$L$8:$L$703)),"")</f>
        <v/>
      </c>
      <c r="L142" s="29">
        <f t="shared" si="19"/>
        <v>0</v>
      </c>
      <c r="M142" s="29" t="str">
        <f t="shared" si="20"/>
        <v/>
      </c>
      <c r="N142" s="29" t="str">
        <f t="shared" si="21"/>
        <v/>
      </c>
      <c r="O142" s="29" t="str">
        <f t="shared" si="22"/>
        <v/>
      </c>
      <c r="P142" s="29" t="str">
        <f t="shared" si="23"/>
        <v/>
      </c>
    </row>
    <row r="143" spans="1:16" s="24" customFormat="1">
      <c r="A143" s="145">
        <f t="shared" si="24"/>
        <v>48309</v>
      </c>
      <c r="B143" s="24">
        <f t="shared" si="17"/>
        <v>4</v>
      </c>
      <c r="C143" s="24">
        <f t="shared" si="18"/>
        <v>2032</v>
      </c>
      <c r="F143" s="26"/>
      <c r="G143" s="40"/>
      <c r="H143" s="40"/>
      <c r="I143" s="40"/>
      <c r="J143" s="41"/>
      <c r="K143" s="29" t="str">
        <f>IF(SUMPRODUCT((MONTH('4. Trading Tracker'!$F$8:$F$703)=B143)*(YEAR('4. Trading Tracker'!$F$8:$F$703)=C143)*('4. Trading Tracker'!$L$8:$L$703))&gt;0,SUMPRODUCT((MONTH('4. Trading Tracker'!$F$8:$F$703)=B143)*(YEAR('4. Trading Tracker'!$F$8:$F$703)=C143)*('4. Trading Tracker'!$L$8:$L$703)),"")</f>
        <v/>
      </c>
      <c r="L143" s="29">
        <f t="shared" si="19"/>
        <v>0</v>
      </c>
      <c r="M143" s="29" t="str">
        <f t="shared" si="20"/>
        <v/>
      </c>
      <c r="N143" s="29" t="str">
        <f t="shared" si="21"/>
        <v/>
      </c>
      <c r="O143" s="29" t="str">
        <f t="shared" si="22"/>
        <v/>
      </c>
      <c r="P143" s="29" t="str">
        <f t="shared" si="23"/>
        <v/>
      </c>
    </row>
    <row r="144" spans="1:16" s="24" customFormat="1">
      <c r="A144" s="145">
        <f t="shared" si="24"/>
        <v>48339</v>
      </c>
      <c r="B144" s="24">
        <f t="shared" si="17"/>
        <v>5</v>
      </c>
      <c r="C144" s="24">
        <f t="shared" si="18"/>
        <v>2032</v>
      </c>
      <c r="F144" s="26"/>
      <c r="G144" s="40"/>
      <c r="H144" s="40"/>
      <c r="I144" s="40"/>
      <c r="J144" s="41"/>
      <c r="K144" s="29" t="str">
        <f>IF(SUMPRODUCT((MONTH('4. Trading Tracker'!$F$8:$F$703)=B144)*(YEAR('4. Trading Tracker'!$F$8:$F$703)=C144)*('4. Trading Tracker'!$L$8:$L$703))&gt;0,SUMPRODUCT((MONTH('4. Trading Tracker'!$F$8:$F$703)=B144)*(YEAR('4. Trading Tracker'!$F$8:$F$703)=C144)*('4. Trading Tracker'!$L$8:$L$703)),"")</f>
        <v/>
      </c>
      <c r="L144" s="29">
        <f t="shared" si="19"/>
        <v>0</v>
      </c>
      <c r="M144" s="29" t="str">
        <f t="shared" si="20"/>
        <v/>
      </c>
      <c r="N144" s="29" t="str">
        <f t="shared" si="21"/>
        <v/>
      </c>
      <c r="O144" s="29" t="str">
        <f t="shared" si="22"/>
        <v/>
      </c>
      <c r="P144" s="29" t="str">
        <f t="shared" si="23"/>
        <v/>
      </c>
    </row>
    <row r="145" spans="1:16" s="24" customFormat="1">
      <c r="A145" s="145">
        <f t="shared" si="24"/>
        <v>48370</v>
      </c>
      <c r="B145" s="24">
        <f t="shared" si="17"/>
        <v>6</v>
      </c>
      <c r="C145" s="24">
        <f t="shared" si="18"/>
        <v>2032</v>
      </c>
      <c r="F145" s="26"/>
      <c r="G145" s="40"/>
      <c r="H145" s="40"/>
      <c r="I145" s="40"/>
      <c r="J145" s="41"/>
      <c r="K145" s="29" t="str">
        <f>IF(SUMPRODUCT((MONTH('4. Trading Tracker'!$F$8:$F$703)=B145)*(YEAR('4. Trading Tracker'!$F$8:$F$703)=C145)*('4. Trading Tracker'!$L$8:$L$703))&gt;0,SUMPRODUCT((MONTH('4. Trading Tracker'!$F$8:$F$703)=B145)*(YEAR('4. Trading Tracker'!$F$8:$F$703)=C145)*('4. Trading Tracker'!$L$8:$L$703)),"")</f>
        <v/>
      </c>
      <c r="L145" s="29">
        <f t="shared" si="19"/>
        <v>0</v>
      </c>
      <c r="M145" s="29" t="str">
        <f t="shared" si="20"/>
        <v/>
      </c>
      <c r="N145" s="29" t="str">
        <f t="shared" si="21"/>
        <v/>
      </c>
      <c r="O145" s="29" t="str">
        <f t="shared" si="22"/>
        <v/>
      </c>
      <c r="P145" s="29" t="str">
        <f t="shared" si="23"/>
        <v/>
      </c>
    </row>
    <row r="146" spans="1:16" s="24" customFormat="1">
      <c r="A146" s="145">
        <f t="shared" si="24"/>
        <v>48400</v>
      </c>
      <c r="B146" s="24">
        <f t="shared" si="17"/>
        <v>7</v>
      </c>
      <c r="C146" s="24">
        <f t="shared" si="18"/>
        <v>2032</v>
      </c>
      <c r="F146" s="26"/>
      <c r="G146" s="40"/>
      <c r="H146" s="40"/>
      <c r="I146" s="40"/>
      <c r="J146" s="41"/>
      <c r="K146" s="29" t="str">
        <f>IF(SUMPRODUCT((MONTH('4. Trading Tracker'!$F$8:$F$703)=B146)*(YEAR('4. Trading Tracker'!$F$8:$F$703)=C146)*('4. Trading Tracker'!$L$8:$L$703))&gt;0,SUMPRODUCT((MONTH('4. Trading Tracker'!$F$8:$F$703)=B146)*(YEAR('4. Trading Tracker'!$F$8:$F$703)=C146)*('4. Trading Tracker'!$L$8:$L$703)),"")</f>
        <v/>
      </c>
      <c r="L146" s="29">
        <f t="shared" si="19"/>
        <v>0</v>
      </c>
      <c r="M146" s="29" t="str">
        <f t="shared" si="20"/>
        <v/>
      </c>
      <c r="N146" s="29" t="str">
        <f t="shared" si="21"/>
        <v/>
      </c>
      <c r="O146" s="29" t="str">
        <f t="shared" si="22"/>
        <v/>
      </c>
      <c r="P146" s="29" t="str">
        <f t="shared" si="23"/>
        <v/>
      </c>
    </row>
    <row r="147" spans="1:16" s="24" customFormat="1">
      <c r="A147" s="145">
        <f t="shared" si="24"/>
        <v>48431</v>
      </c>
      <c r="B147" s="24">
        <f t="shared" si="17"/>
        <v>8</v>
      </c>
      <c r="C147" s="24">
        <f t="shared" si="18"/>
        <v>2032</v>
      </c>
      <c r="F147" s="26"/>
      <c r="G147" s="40"/>
      <c r="H147" s="40"/>
      <c r="I147" s="40"/>
      <c r="J147" s="41"/>
      <c r="K147" s="29" t="str">
        <f>IF(SUMPRODUCT((MONTH('4. Trading Tracker'!$F$8:$F$703)=B147)*(YEAR('4. Trading Tracker'!$F$8:$F$703)=C147)*('4. Trading Tracker'!$L$8:$L$703))&gt;0,SUMPRODUCT((MONTH('4. Trading Tracker'!$F$8:$F$703)=B147)*(YEAR('4. Trading Tracker'!$F$8:$F$703)=C147)*('4. Trading Tracker'!$L$8:$L$703)),"")</f>
        <v/>
      </c>
      <c r="L147" s="29">
        <f t="shared" si="19"/>
        <v>0</v>
      </c>
      <c r="M147" s="29" t="str">
        <f t="shared" si="20"/>
        <v/>
      </c>
      <c r="N147" s="29" t="str">
        <f t="shared" si="21"/>
        <v/>
      </c>
      <c r="O147" s="29" t="str">
        <f t="shared" si="22"/>
        <v/>
      </c>
      <c r="P147" s="29" t="str">
        <f t="shared" si="23"/>
        <v/>
      </c>
    </row>
    <row r="148" spans="1:16" s="24" customFormat="1">
      <c r="A148" s="145">
        <f t="shared" si="24"/>
        <v>48462</v>
      </c>
      <c r="B148" s="24">
        <f t="shared" si="17"/>
        <v>9</v>
      </c>
      <c r="C148" s="24">
        <f t="shared" si="18"/>
        <v>2032</v>
      </c>
      <c r="F148" s="26"/>
      <c r="G148" s="40"/>
      <c r="H148" s="40"/>
      <c r="I148" s="40"/>
      <c r="J148" s="41"/>
      <c r="K148" s="29" t="str">
        <f>IF(SUMPRODUCT((MONTH('4. Trading Tracker'!$F$8:$F$703)=B148)*(YEAR('4. Trading Tracker'!$F$8:$F$703)=C148)*('4. Trading Tracker'!$L$8:$L$703))&gt;0,SUMPRODUCT((MONTH('4. Trading Tracker'!$F$8:$F$703)=B148)*(YEAR('4. Trading Tracker'!$F$8:$F$703)=C148)*('4. Trading Tracker'!$L$8:$L$703)),"")</f>
        <v/>
      </c>
      <c r="L148" s="29">
        <f t="shared" si="19"/>
        <v>0</v>
      </c>
      <c r="M148" s="29" t="str">
        <f t="shared" si="20"/>
        <v/>
      </c>
      <c r="N148" s="29" t="str">
        <f t="shared" si="21"/>
        <v/>
      </c>
      <c r="O148" s="29" t="str">
        <f t="shared" si="22"/>
        <v/>
      </c>
      <c r="P148" s="29" t="str">
        <f t="shared" si="23"/>
        <v/>
      </c>
    </row>
    <row r="149" spans="1:16" s="24" customFormat="1">
      <c r="A149" s="145">
        <f t="shared" si="24"/>
        <v>48492</v>
      </c>
      <c r="B149" s="24">
        <f t="shared" si="17"/>
        <v>10</v>
      </c>
      <c r="C149" s="24">
        <f t="shared" si="18"/>
        <v>2032</v>
      </c>
      <c r="F149" s="26"/>
      <c r="G149" s="40"/>
      <c r="H149" s="40"/>
      <c r="I149" s="40"/>
      <c r="J149" s="41"/>
      <c r="K149" s="29" t="str">
        <f>IF(SUMPRODUCT((MONTH('4. Trading Tracker'!$F$8:$F$703)=B149)*(YEAR('4. Trading Tracker'!$F$8:$F$703)=C149)*('4. Trading Tracker'!$L$8:$L$703))&gt;0,SUMPRODUCT((MONTH('4. Trading Tracker'!$F$8:$F$703)=B149)*(YEAR('4. Trading Tracker'!$F$8:$F$703)=C149)*('4. Trading Tracker'!$L$8:$L$703)),"")</f>
        <v/>
      </c>
      <c r="L149" s="29">
        <f t="shared" si="19"/>
        <v>0</v>
      </c>
      <c r="M149" s="29" t="str">
        <f t="shared" si="20"/>
        <v/>
      </c>
      <c r="N149" s="29" t="str">
        <f t="shared" si="21"/>
        <v/>
      </c>
      <c r="O149" s="29" t="str">
        <f t="shared" si="22"/>
        <v/>
      </c>
      <c r="P149" s="29" t="str">
        <f t="shared" si="23"/>
        <v/>
      </c>
    </row>
    <row r="150" spans="1:16" s="24" customFormat="1">
      <c r="A150" s="145">
        <f t="shared" si="24"/>
        <v>48523</v>
      </c>
      <c r="B150" s="24">
        <f t="shared" si="17"/>
        <v>11</v>
      </c>
      <c r="C150" s="24">
        <f t="shared" si="18"/>
        <v>2032</v>
      </c>
      <c r="F150" s="26"/>
      <c r="G150" s="40"/>
      <c r="H150" s="40"/>
      <c r="I150" s="40"/>
      <c r="J150" s="41"/>
      <c r="K150" s="29" t="str">
        <f>IF(SUMPRODUCT((MONTH('4. Trading Tracker'!$F$8:$F$703)=B150)*(YEAR('4. Trading Tracker'!$F$8:$F$703)=C150)*('4. Trading Tracker'!$L$8:$L$703))&gt;0,SUMPRODUCT((MONTH('4. Trading Tracker'!$F$8:$F$703)=B150)*(YEAR('4. Trading Tracker'!$F$8:$F$703)=C150)*('4. Trading Tracker'!$L$8:$L$703)),"")</f>
        <v/>
      </c>
      <c r="L150" s="29">
        <f t="shared" si="19"/>
        <v>0</v>
      </c>
      <c r="M150" s="29" t="str">
        <f t="shared" si="20"/>
        <v/>
      </c>
      <c r="N150" s="29" t="str">
        <f t="shared" si="21"/>
        <v/>
      </c>
      <c r="O150" s="29" t="str">
        <f t="shared" si="22"/>
        <v/>
      </c>
      <c r="P150" s="29" t="str">
        <f t="shared" si="23"/>
        <v/>
      </c>
    </row>
    <row r="151" spans="1:16" s="24" customFormat="1">
      <c r="A151" s="145">
        <f t="shared" si="24"/>
        <v>48553</v>
      </c>
      <c r="B151" s="24">
        <f t="shared" si="17"/>
        <v>12</v>
      </c>
      <c r="C151" s="24">
        <f t="shared" si="18"/>
        <v>2032</v>
      </c>
      <c r="F151" s="26"/>
      <c r="G151" s="40"/>
      <c r="H151" s="40"/>
      <c r="I151" s="40"/>
      <c r="J151" s="41"/>
      <c r="K151" s="29" t="str">
        <f>IF(SUMPRODUCT((MONTH('4. Trading Tracker'!$F$8:$F$703)=B151)*(YEAR('4. Trading Tracker'!$F$8:$F$703)=C151)*('4. Trading Tracker'!$L$8:$L$703))&gt;0,SUMPRODUCT((MONTH('4. Trading Tracker'!$F$8:$F$703)=B151)*(YEAR('4. Trading Tracker'!$F$8:$F$703)=C151)*('4. Trading Tracker'!$L$8:$L$703)),"")</f>
        <v/>
      </c>
      <c r="L151" s="29">
        <f t="shared" si="19"/>
        <v>0</v>
      </c>
      <c r="M151" s="29" t="str">
        <f t="shared" si="20"/>
        <v/>
      </c>
      <c r="N151" s="29" t="str">
        <f t="shared" si="21"/>
        <v/>
      </c>
      <c r="O151" s="29" t="str">
        <f t="shared" si="22"/>
        <v/>
      </c>
      <c r="P151" s="29" t="str">
        <f t="shared" si="23"/>
        <v/>
      </c>
    </row>
    <row r="152" spans="1:16" s="24" customFormat="1">
      <c r="A152" s="145">
        <f t="shared" si="24"/>
        <v>48584</v>
      </c>
      <c r="B152" s="24">
        <f t="shared" si="17"/>
        <v>1</v>
      </c>
      <c r="C152" s="24">
        <f t="shared" si="18"/>
        <v>2033</v>
      </c>
      <c r="F152" s="26"/>
      <c r="G152" s="40"/>
      <c r="H152" s="40"/>
      <c r="I152" s="40"/>
      <c r="J152" s="41"/>
      <c r="K152" s="29" t="str">
        <f>IF(SUMPRODUCT((MONTH('4. Trading Tracker'!$F$8:$F$703)=B152)*(YEAR('4. Trading Tracker'!$F$8:$F$703)=C152)*('4. Trading Tracker'!$L$8:$L$703))&gt;0,SUMPRODUCT((MONTH('4. Trading Tracker'!$F$8:$F$703)=B152)*(YEAR('4. Trading Tracker'!$F$8:$F$703)=C152)*('4. Trading Tracker'!$L$8:$L$703)),"")</f>
        <v/>
      </c>
      <c r="L152" s="29">
        <f t="shared" si="19"/>
        <v>0</v>
      </c>
      <c r="M152" s="29" t="str">
        <f t="shared" si="20"/>
        <v/>
      </c>
      <c r="N152" s="29" t="str">
        <f t="shared" si="21"/>
        <v/>
      </c>
      <c r="O152" s="29" t="str">
        <f t="shared" si="22"/>
        <v/>
      </c>
      <c r="P152" s="29" t="str">
        <f t="shared" si="23"/>
        <v/>
      </c>
    </row>
    <row r="153" spans="1:16" s="24" customFormat="1">
      <c r="A153" s="145">
        <f t="shared" si="24"/>
        <v>48615</v>
      </c>
      <c r="B153" s="24">
        <f t="shared" si="17"/>
        <v>2</v>
      </c>
      <c r="C153" s="24">
        <f t="shared" si="18"/>
        <v>2033</v>
      </c>
      <c r="F153" s="26"/>
      <c r="G153" s="40"/>
      <c r="H153" s="40"/>
      <c r="I153" s="40"/>
      <c r="J153" s="41"/>
      <c r="K153" s="29" t="str">
        <f>IF(SUMPRODUCT((MONTH('4. Trading Tracker'!$F$8:$F$703)=B153)*(YEAR('4. Trading Tracker'!$F$8:$F$703)=C153)*('4. Trading Tracker'!$L$8:$L$703))&gt;0,SUMPRODUCT((MONTH('4. Trading Tracker'!$F$8:$F$703)=B153)*(YEAR('4. Trading Tracker'!$F$8:$F$703)=C153)*('4. Trading Tracker'!$L$8:$L$703)),"")</f>
        <v/>
      </c>
      <c r="L153" s="29">
        <f t="shared" si="19"/>
        <v>0</v>
      </c>
      <c r="M153" s="29" t="str">
        <f t="shared" si="20"/>
        <v/>
      </c>
      <c r="N153" s="29" t="str">
        <f t="shared" si="21"/>
        <v/>
      </c>
      <c r="O153" s="29" t="str">
        <f t="shared" si="22"/>
        <v/>
      </c>
      <c r="P153" s="29" t="str">
        <f t="shared" si="23"/>
        <v/>
      </c>
    </row>
    <row r="154" spans="1:16" s="24" customFormat="1">
      <c r="A154" s="145">
        <f t="shared" si="24"/>
        <v>48643</v>
      </c>
      <c r="B154" s="24">
        <f t="shared" si="17"/>
        <v>3</v>
      </c>
      <c r="C154" s="24">
        <f t="shared" si="18"/>
        <v>2033</v>
      </c>
      <c r="F154" s="26"/>
      <c r="G154" s="40"/>
      <c r="H154" s="40"/>
      <c r="I154" s="40"/>
      <c r="J154" s="41"/>
      <c r="K154" s="29" t="str">
        <f>IF(SUMPRODUCT((MONTH('4. Trading Tracker'!$F$8:$F$703)=B154)*(YEAR('4. Trading Tracker'!$F$8:$F$703)=C154)*('4. Trading Tracker'!$L$8:$L$703))&gt;0,SUMPRODUCT((MONTH('4. Trading Tracker'!$F$8:$F$703)=B154)*(YEAR('4. Trading Tracker'!$F$8:$F$703)=C154)*('4. Trading Tracker'!$L$8:$L$703)),"")</f>
        <v/>
      </c>
      <c r="L154" s="29">
        <f t="shared" si="19"/>
        <v>0</v>
      </c>
      <c r="M154" s="29" t="str">
        <f t="shared" si="20"/>
        <v/>
      </c>
      <c r="N154" s="29" t="str">
        <f t="shared" si="21"/>
        <v/>
      </c>
      <c r="O154" s="29" t="str">
        <f t="shared" si="22"/>
        <v/>
      </c>
      <c r="P154" s="29" t="str">
        <f t="shared" si="23"/>
        <v/>
      </c>
    </row>
    <row r="155" spans="1:16" s="24" customFormat="1">
      <c r="A155" s="145">
        <f t="shared" si="24"/>
        <v>48674</v>
      </c>
      <c r="B155" s="24">
        <f t="shared" si="17"/>
        <v>4</v>
      </c>
      <c r="C155" s="24">
        <f t="shared" si="18"/>
        <v>2033</v>
      </c>
      <c r="F155" s="26"/>
      <c r="G155" s="40"/>
      <c r="H155" s="40"/>
      <c r="I155" s="40"/>
      <c r="J155" s="41"/>
      <c r="K155" s="29" t="str">
        <f>IF(SUMPRODUCT((MONTH('4. Trading Tracker'!$F$8:$F$703)=B155)*(YEAR('4. Trading Tracker'!$F$8:$F$703)=C155)*('4. Trading Tracker'!$L$8:$L$703))&gt;0,SUMPRODUCT((MONTH('4. Trading Tracker'!$F$8:$F$703)=B155)*(YEAR('4. Trading Tracker'!$F$8:$F$703)=C155)*('4. Trading Tracker'!$L$8:$L$703)),"")</f>
        <v/>
      </c>
      <c r="L155" s="29">
        <f t="shared" si="19"/>
        <v>0</v>
      </c>
      <c r="M155" s="29" t="str">
        <f t="shared" si="20"/>
        <v/>
      </c>
      <c r="N155" s="29" t="str">
        <f t="shared" si="21"/>
        <v/>
      </c>
      <c r="O155" s="29" t="str">
        <f t="shared" si="22"/>
        <v/>
      </c>
      <c r="P155" s="29" t="str">
        <f t="shared" si="23"/>
        <v/>
      </c>
    </row>
    <row r="156" spans="1:16" s="24" customFormat="1">
      <c r="A156" s="145">
        <f t="shared" si="24"/>
        <v>48704</v>
      </c>
      <c r="B156" s="24">
        <f t="shared" si="17"/>
        <v>5</v>
      </c>
      <c r="C156" s="24">
        <f t="shared" si="18"/>
        <v>2033</v>
      </c>
      <c r="F156" s="26"/>
      <c r="G156" s="40"/>
      <c r="H156" s="40"/>
      <c r="I156" s="40"/>
      <c r="J156" s="41"/>
      <c r="K156" s="29" t="str">
        <f>IF(SUMPRODUCT((MONTH('4. Trading Tracker'!$F$8:$F$703)=B156)*(YEAR('4. Trading Tracker'!$F$8:$F$703)=C156)*('4. Trading Tracker'!$L$8:$L$703))&gt;0,SUMPRODUCT((MONTH('4. Trading Tracker'!$F$8:$F$703)=B156)*(YEAR('4. Trading Tracker'!$F$8:$F$703)=C156)*('4. Trading Tracker'!$L$8:$L$703)),"")</f>
        <v/>
      </c>
      <c r="L156" s="29">
        <f t="shared" si="19"/>
        <v>0</v>
      </c>
      <c r="M156" s="29" t="str">
        <f t="shared" si="20"/>
        <v/>
      </c>
      <c r="N156" s="29" t="str">
        <f t="shared" si="21"/>
        <v/>
      </c>
      <c r="O156" s="29" t="str">
        <f t="shared" si="22"/>
        <v/>
      </c>
      <c r="P156" s="29" t="str">
        <f t="shared" si="23"/>
        <v/>
      </c>
    </row>
    <row r="157" spans="1:16" s="24" customFormat="1">
      <c r="A157" s="145">
        <f t="shared" si="24"/>
        <v>48735</v>
      </c>
      <c r="B157" s="24">
        <f t="shared" si="17"/>
        <v>6</v>
      </c>
      <c r="C157" s="24">
        <f t="shared" si="18"/>
        <v>2033</v>
      </c>
      <c r="F157" s="26"/>
      <c r="G157" s="40"/>
      <c r="H157" s="40"/>
      <c r="I157" s="40"/>
      <c r="J157" s="41"/>
      <c r="K157" s="29" t="str">
        <f>IF(SUMPRODUCT((MONTH('4. Trading Tracker'!$F$8:$F$703)=B157)*(YEAR('4. Trading Tracker'!$F$8:$F$703)=C157)*('4. Trading Tracker'!$L$8:$L$703))&gt;0,SUMPRODUCT((MONTH('4. Trading Tracker'!$F$8:$F$703)=B157)*(YEAR('4. Trading Tracker'!$F$8:$F$703)=C157)*('4. Trading Tracker'!$L$8:$L$703)),"")</f>
        <v/>
      </c>
      <c r="L157" s="29">
        <f t="shared" si="19"/>
        <v>0</v>
      </c>
      <c r="M157" s="29" t="str">
        <f t="shared" si="20"/>
        <v/>
      </c>
      <c r="N157" s="29" t="str">
        <f t="shared" si="21"/>
        <v/>
      </c>
      <c r="O157" s="29" t="str">
        <f t="shared" si="22"/>
        <v/>
      </c>
      <c r="P157" s="29" t="str">
        <f t="shared" si="23"/>
        <v/>
      </c>
    </row>
    <row r="158" spans="1:16" s="24" customFormat="1">
      <c r="A158" s="145">
        <f t="shared" si="24"/>
        <v>48765</v>
      </c>
      <c r="B158" s="24">
        <f t="shared" si="17"/>
        <v>7</v>
      </c>
      <c r="C158" s="24">
        <f t="shared" si="18"/>
        <v>2033</v>
      </c>
      <c r="F158" s="26"/>
      <c r="G158" s="40"/>
      <c r="H158" s="40"/>
      <c r="I158" s="40"/>
      <c r="J158" s="41"/>
      <c r="K158" s="29" t="str">
        <f>IF(SUMPRODUCT((MONTH('4. Trading Tracker'!$F$8:$F$703)=B158)*(YEAR('4. Trading Tracker'!$F$8:$F$703)=C158)*('4. Trading Tracker'!$L$8:$L$703))&gt;0,SUMPRODUCT((MONTH('4. Trading Tracker'!$F$8:$F$703)=B158)*(YEAR('4. Trading Tracker'!$F$8:$F$703)=C158)*('4. Trading Tracker'!$L$8:$L$703)),"")</f>
        <v/>
      </c>
      <c r="L158" s="29">
        <f t="shared" si="19"/>
        <v>0</v>
      </c>
      <c r="M158" s="29" t="str">
        <f t="shared" si="20"/>
        <v/>
      </c>
      <c r="N158" s="29" t="str">
        <f t="shared" si="21"/>
        <v/>
      </c>
      <c r="O158" s="29" t="str">
        <f t="shared" si="22"/>
        <v/>
      </c>
      <c r="P158" s="29" t="str">
        <f t="shared" si="23"/>
        <v/>
      </c>
    </row>
    <row r="159" spans="1:16" s="24" customFormat="1">
      <c r="A159" s="145">
        <f t="shared" si="24"/>
        <v>48796</v>
      </c>
      <c r="B159" s="24">
        <f t="shared" si="17"/>
        <v>8</v>
      </c>
      <c r="C159" s="24">
        <f t="shared" si="18"/>
        <v>2033</v>
      </c>
      <c r="F159" s="26"/>
      <c r="G159" s="40"/>
      <c r="H159" s="40"/>
      <c r="I159" s="40"/>
      <c r="J159" s="41"/>
      <c r="K159" s="29" t="str">
        <f>IF(SUMPRODUCT((MONTH('4. Trading Tracker'!$F$8:$F$703)=B159)*(YEAR('4. Trading Tracker'!$F$8:$F$703)=C159)*('4. Trading Tracker'!$L$8:$L$703))&gt;0,SUMPRODUCT((MONTH('4. Trading Tracker'!$F$8:$F$703)=B159)*(YEAR('4. Trading Tracker'!$F$8:$F$703)=C159)*('4. Trading Tracker'!$L$8:$L$703)),"")</f>
        <v/>
      </c>
      <c r="L159" s="29">
        <f t="shared" si="19"/>
        <v>0</v>
      </c>
      <c r="M159" s="29" t="str">
        <f t="shared" si="20"/>
        <v/>
      </c>
      <c r="N159" s="29" t="str">
        <f t="shared" si="21"/>
        <v/>
      </c>
      <c r="O159" s="29" t="str">
        <f t="shared" si="22"/>
        <v/>
      </c>
      <c r="P159" s="29" t="str">
        <f t="shared" si="23"/>
        <v/>
      </c>
    </row>
    <row r="160" spans="1:16" s="24" customFormat="1">
      <c r="A160" s="145">
        <f t="shared" si="24"/>
        <v>48827</v>
      </c>
      <c r="B160" s="24">
        <f t="shared" si="17"/>
        <v>9</v>
      </c>
      <c r="C160" s="24">
        <f t="shared" si="18"/>
        <v>2033</v>
      </c>
      <c r="F160" s="26"/>
      <c r="G160" s="40"/>
      <c r="H160" s="40"/>
      <c r="I160" s="40"/>
      <c r="J160" s="41"/>
      <c r="K160" s="29" t="str">
        <f>IF(SUMPRODUCT((MONTH('4. Trading Tracker'!$F$8:$F$703)=B160)*(YEAR('4. Trading Tracker'!$F$8:$F$703)=C160)*('4. Trading Tracker'!$L$8:$L$703))&gt;0,SUMPRODUCT((MONTH('4. Trading Tracker'!$F$8:$F$703)=B160)*(YEAR('4. Trading Tracker'!$F$8:$F$703)=C160)*('4. Trading Tracker'!$L$8:$L$703)),"")</f>
        <v/>
      </c>
      <c r="L160" s="29">
        <f t="shared" si="19"/>
        <v>0</v>
      </c>
      <c r="M160" s="29" t="str">
        <f t="shared" si="20"/>
        <v/>
      </c>
      <c r="N160" s="29" t="str">
        <f t="shared" si="21"/>
        <v/>
      </c>
      <c r="O160" s="29" t="str">
        <f t="shared" si="22"/>
        <v/>
      </c>
      <c r="P160" s="29" t="str">
        <f t="shared" si="23"/>
        <v/>
      </c>
    </row>
    <row r="161" spans="1:16" s="24" customFormat="1">
      <c r="A161" s="145">
        <f t="shared" si="24"/>
        <v>48857</v>
      </c>
      <c r="B161" s="24">
        <f t="shared" si="17"/>
        <v>10</v>
      </c>
      <c r="C161" s="24">
        <f t="shared" si="18"/>
        <v>2033</v>
      </c>
      <c r="F161" s="26"/>
      <c r="G161" s="40"/>
      <c r="H161" s="40"/>
      <c r="I161" s="40"/>
      <c r="J161" s="41"/>
      <c r="K161" s="29" t="str">
        <f>IF(SUMPRODUCT((MONTH('4. Trading Tracker'!$F$8:$F$703)=B161)*(YEAR('4. Trading Tracker'!$F$8:$F$703)=C161)*('4. Trading Tracker'!$L$8:$L$703))&gt;0,SUMPRODUCT((MONTH('4. Trading Tracker'!$F$8:$F$703)=B161)*(YEAR('4. Trading Tracker'!$F$8:$F$703)=C161)*('4. Trading Tracker'!$L$8:$L$703)),"")</f>
        <v/>
      </c>
      <c r="L161" s="29">
        <f t="shared" si="19"/>
        <v>0</v>
      </c>
      <c r="M161" s="29" t="str">
        <f t="shared" si="20"/>
        <v/>
      </c>
      <c r="N161" s="29" t="str">
        <f t="shared" si="21"/>
        <v/>
      </c>
      <c r="O161" s="29" t="str">
        <f t="shared" si="22"/>
        <v/>
      </c>
      <c r="P161" s="29" t="str">
        <f t="shared" si="23"/>
        <v/>
      </c>
    </row>
    <row r="162" spans="1:16" s="24" customFormat="1">
      <c r="A162" s="145">
        <f t="shared" si="24"/>
        <v>48888</v>
      </c>
      <c r="B162" s="24">
        <f t="shared" si="17"/>
        <v>11</v>
      </c>
      <c r="C162" s="24">
        <f t="shared" si="18"/>
        <v>2033</v>
      </c>
      <c r="F162" s="26"/>
      <c r="G162" s="40"/>
      <c r="H162" s="40"/>
      <c r="I162" s="40"/>
      <c r="J162" s="41"/>
      <c r="K162" s="29" t="str">
        <f>IF(SUMPRODUCT((MONTH('4. Trading Tracker'!$F$8:$F$703)=B162)*(YEAR('4. Trading Tracker'!$F$8:$F$703)=C162)*('4. Trading Tracker'!$L$8:$L$703))&gt;0,SUMPRODUCT((MONTH('4. Trading Tracker'!$F$8:$F$703)=B162)*(YEAR('4. Trading Tracker'!$F$8:$F$703)=C162)*('4. Trading Tracker'!$L$8:$L$703)),"")</f>
        <v/>
      </c>
      <c r="L162" s="29">
        <f t="shared" si="19"/>
        <v>0</v>
      </c>
      <c r="M162" s="29" t="str">
        <f t="shared" si="20"/>
        <v/>
      </c>
      <c r="N162" s="29" t="str">
        <f t="shared" si="21"/>
        <v/>
      </c>
      <c r="O162" s="29" t="str">
        <f t="shared" si="22"/>
        <v/>
      </c>
      <c r="P162" s="29" t="str">
        <f t="shared" si="23"/>
        <v/>
      </c>
    </row>
    <row r="163" spans="1:16" s="24" customFormat="1">
      <c r="A163" s="145">
        <f t="shared" si="24"/>
        <v>48918</v>
      </c>
      <c r="B163" s="24">
        <f t="shared" si="17"/>
        <v>12</v>
      </c>
      <c r="C163" s="24">
        <f t="shared" si="18"/>
        <v>2033</v>
      </c>
      <c r="F163" s="26"/>
      <c r="G163" s="40"/>
      <c r="H163" s="40"/>
      <c r="I163" s="40"/>
      <c r="J163" s="41"/>
      <c r="K163" s="29" t="str">
        <f>IF(SUMPRODUCT((MONTH('4. Trading Tracker'!$F$8:$F$703)=B163)*(YEAR('4. Trading Tracker'!$F$8:$F$703)=C163)*('4. Trading Tracker'!$L$8:$L$703))&gt;0,SUMPRODUCT((MONTH('4. Trading Tracker'!$F$8:$F$703)=B163)*(YEAR('4. Trading Tracker'!$F$8:$F$703)=C163)*('4. Trading Tracker'!$L$8:$L$703)),"")</f>
        <v/>
      </c>
      <c r="L163" s="29">
        <f t="shared" si="19"/>
        <v>0</v>
      </c>
      <c r="M163" s="29" t="str">
        <f t="shared" si="20"/>
        <v/>
      </c>
      <c r="N163" s="29" t="str">
        <f t="shared" si="21"/>
        <v/>
      </c>
      <c r="O163" s="29" t="str">
        <f t="shared" si="22"/>
        <v/>
      </c>
      <c r="P163" s="29" t="str">
        <f t="shared" si="23"/>
        <v/>
      </c>
    </row>
    <row r="164" spans="1:16" s="24" customFormat="1">
      <c r="A164" s="145">
        <f t="shared" si="24"/>
        <v>48949</v>
      </c>
      <c r="B164" s="24">
        <f t="shared" si="17"/>
        <v>1</v>
      </c>
      <c r="C164" s="24">
        <f t="shared" si="18"/>
        <v>2034</v>
      </c>
      <c r="F164" s="26"/>
      <c r="G164" s="40"/>
      <c r="H164" s="40"/>
      <c r="I164" s="40"/>
      <c r="J164" s="41"/>
      <c r="K164" s="29" t="str">
        <f>IF(SUMPRODUCT((MONTH('4. Trading Tracker'!$F$8:$F$703)=B164)*(YEAR('4. Trading Tracker'!$F$8:$F$703)=C164)*('4. Trading Tracker'!$L$8:$L$703))&gt;0,SUMPRODUCT((MONTH('4. Trading Tracker'!$F$8:$F$703)=B164)*(YEAR('4. Trading Tracker'!$F$8:$F$703)=C164)*('4. Trading Tracker'!$L$8:$L$703)),"")</f>
        <v/>
      </c>
      <c r="L164" s="29">
        <f t="shared" si="19"/>
        <v>0</v>
      </c>
      <c r="M164" s="29" t="str">
        <f t="shared" si="20"/>
        <v/>
      </c>
      <c r="N164" s="29" t="str">
        <f t="shared" si="21"/>
        <v/>
      </c>
      <c r="O164" s="29" t="str">
        <f t="shared" si="22"/>
        <v/>
      </c>
      <c r="P164" s="29" t="str">
        <f t="shared" si="23"/>
        <v/>
      </c>
    </row>
    <row r="165" spans="1:16" s="24" customFormat="1">
      <c r="A165" s="145">
        <f t="shared" si="24"/>
        <v>48980</v>
      </c>
      <c r="B165" s="24">
        <f t="shared" si="17"/>
        <v>2</v>
      </c>
      <c r="C165" s="24">
        <f t="shared" si="18"/>
        <v>2034</v>
      </c>
      <c r="F165" s="26"/>
      <c r="G165" s="40"/>
      <c r="H165" s="40"/>
      <c r="I165" s="40"/>
      <c r="J165" s="41"/>
      <c r="K165" s="29" t="str">
        <f>IF(SUMPRODUCT((MONTH('4. Trading Tracker'!$F$8:$F$703)=B165)*(YEAR('4. Trading Tracker'!$F$8:$F$703)=C165)*('4. Trading Tracker'!$L$8:$L$703))&gt;0,SUMPRODUCT((MONTH('4. Trading Tracker'!$F$8:$F$703)=B165)*(YEAR('4. Trading Tracker'!$F$8:$F$703)=C165)*('4. Trading Tracker'!$L$8:$L$703)),"")</f>
        <v/>
      </c>
      <c r="L165" s="29">
        <f t="shared" si="19"/>
        <v>0</v>
      </c>
      <c r="M165" s="29" t="str">
        <f t="shared" si="20"/>
        <v/>
      </c>
      <c r="N165" s="29" t="str">
        <f t="shared" si="21"/>
        <v/>
      </c>
      <c r="O165" s="29" t="str">
        <f t="shared" si="22"/>
        <v/>
      </c>
      <c r="P165" s="29" t="str">
        <f t="shared" si="23"/>
        <v/>
      </c>
    </row>
    <row r="166" spans="1:16" s="24" customFormat="1">
      <c r="A166" s="145">
        <f t="shared" si="24"/>
        <v>49008</v>
      </c>
      <c r="B166" s="24">
        <f t="shared" si="17"/>
        <v>3</v>
      </c>
      <c r="C166" s="24">
        <f t="shared" si="18"/>
        <v>2034</v>
      </c>
      <c r="F166" s="26"/>
      <c r="G166" s="40"/>
      <c r="H166" s="40"/>
      <c r="I166" s="40"/>
      <c r="J166" s="41"/>
      <c r="K166" s="29" t="str">
        <f>IF(SUMPRODUCT((MONTH('4. Trading Tracker'!$F$8:$F$703)=B166)*(YEAR('4. Trading Tracker'!$F$8:$F$703)=C166)*('4. Trading Tracker'!$L$8:$L$703))&gt;0,SUMPRODUCT((MONTH('4. Trading Tracker'!$F$8:$F$703)=B166)*(YEAR('4. Trading Tracker'!$F$8:$F$703)=C166)*('4. Trading Tracker'!$L$8:$L$703)),"")</f>
        <v/>
      </c>
      <c r="L166" s="29">
        <f t="shared" si="19"/>
        <v>0</v>
      </c>
      <c r="M166" s="29" t="str">
        <f t="shared" si="20"/>
        <v/>
      </c>
      <c r="N166" s="29" t="str">
        <f t="shared" si="21"/>
        <v/>
      </c>
      <c r="O166" s="29" t="str">
        <f t="shared" si="22"/>
        <v/>
      </c>
      <c r="P166" s="29" t="str">
        <f t="shared" si="23"/>
        <v/>
      </c>
    </row>
    <row r="167" spans="1:16" s="24" customFormat="1">
      <c r="A167" s="145">
        <f t="shared" si="24"/>
        <v>49039</v>
      </c>
      <c r="B167" s="24">
        <f t="shared" si="17"/>
        <v>4</v>
      </c>
      <c r="C167" s="24">
        <f t="shared" si="18"/>
        <v>2034</v>
      </c>
      <c r="F167" s="26"/>
      <c r="G167" s="40"/>
      <c r="H167" s="40"/>
      <c r="I167" s="40"/>
      <c r="J167" s="41"/>
      <c r="K167" s="29" t="str">
        <f>IF(SUMPRODUCT((MONTH('4. Trading Tracker'!$F$8:$F$703)=B167)*(YEAR('4. Trading Tracker'!$F$8:$F$703)=C167)*('4. Trading Tracker'!$L$8:$L$703))&gt;0,SUMPRODUCT((MONTH('4. Trading Tracker'!$F$8:$F$703)=B167)*(YEAR('4. Trading Tracker'!$F$8:$F$703)=C167)*('4. Trading Tracker'!$L$8:$L$703)),"")</f>
        <v/>
      </c>
      <c r="L167" s="29">
        <f t="shared" si="19"/>
        <v>0</v>
      </c>
      <c r="M167" s="29" t="str">
        <f t="shared" si="20"/>
        <v/>
      </c>
      <c r="N167" s="29" t="str">
        <f t="shared" si="21"/>
        <v/>
      </c>
      <c r="O167" s="29" t="str">
        <f t="shared" si="22"/>
        <v/>
      </c>
      <c r="P167" s="29" t="str">
        <f t="shared" si="23"/>
        <v/>
      </c>
    </row>
    <row r="168" spans="1:16" s="24" customFormat="1">
      <c r="A168" s="145">
        <f t="shared" si="24"/>
        <v>49069</v>
      </c>
      <c r="B168" s="24">
        <f t="shared" si="17"/>
        <v>5</v>
      </c>
      <c r="C168" s="24">
        <f t="shared" si="18"/>
        <v>2034</v>
      </c>
      <c r="F168" s="26"/>
      <c r="G168" s="40"/>
      <c r="H168" s="40"/>
      <c r="I168" s="40"/>
      <c r="J168" s="41"/>
      <c r="K168" s="29" t="str">
        <f>IF(SUMPRODUCT((MONTH('4. Trading Tracker'!$F$8:$F$703)=B168)*(YEAR('4. Trading Tracker'!$F$8:$F$703)=C168)*('4. Trading Tracker'!$L$8:$L$703))&gt;0,SUMPRODUCT((MONTH('4. Trading Tracker'!$F$8:$F$703)=B168)*(YEAR('4. Trading Tracker'!$F$8:$F$703)=C168)*('4. Trading Tracker'!$L$8:$L$703)),"")</f>
        <v/>
      </c>
      <c r="L168" s="29">
        <f t="shared" si="19"/>
        <v>0</v>
      </c>
      <c r="M168" s="29" t="str">
        <f t="shared" si="20"/>
        <v/>
      </c>
      <c r="N168" s="29" t="str">
        <f t="shared" si="21"/>
        <v/>
      </c>
      <c r="O168" s="29" t="str">
        <f t="shared" si="22"/>
        <v/>
      </c>
      <c r="P168" s="29" t="str">
        <f t="shared" si="23"/>
        <v/>
      </c>
    </row>
    <row r="169" spans="1:16" s="24" customFormat="1">
      <c r="A169" s="145">
        <f t="shared" si="24"/>
        <v>49100</v>
      </c>
      <c r="B169" s="24">
        <f t="shared" si="17"/>
        <v>6</v>
      </c>
      <c r="C169" s="24">
        <f t="shared" si="18"/>
        <v>2034</v>
      </c>
      <c r="F169" s="26"/>
      <c r="G169" s="40"/>
      <c r="H169" s="40"/>
      <c r="I169" s="40"/>
      <c r="J169" s="41"/>
      <c r="K169" s="29" t="str">
        <f>IF(SUMPRODUCT((MONTH('4. Trading Tracker'!$F$8:$F$703)=B169)*(YEAR('4. Trading Tracker'!$F$8:$F$703)=C169)*('4. Trading Tracker'!$L$8:$L$703))&gt;0,SUMPRODUCT((MONTH('4. Trading Tracker'!$F$8:$F$703)=B169)*(YEAR('4. Trading Tracker'!$F$8:$F$703)=C169)*('4. Trading Tracker'!$L$8:$L$703)),"")</f>
        <v/>
      </c>
      <c r="L169" s="29">
        <f t="shared" si="19"/>
        <v>0</v>
      </c>
      <c r="M169" s="29" t="str">
        <f t="shared" si="20"/>
        <v/>
      </c>
      <c r="N169" s="29" t="str">
        <f t="shared" si="21"/>
        <v/>
      </c>
      <c r="O169" s="29" t="str">
        <f t="shared" si="22"/>
        <v/>
      </c>
      <c r="P169" s="29" t="str">
        <f t="shared" si="23"/>
        <v/>
      </c>
    </row>
    <row r="170" spans="1:16" s="24" customFormat="1">
      <c r="A170" s="145">
        <f t="shared" si="24"/>
        <v>49130</v>
      </c>
      <c r="B170" s="24">
        <f t="shared" si="17"/>
        <v>7</v>
      </c>
      <c r="C170" s="24">
        <f t="shared" si="18"/>
        <v>2034</v>
      </c>
      <c r="F170" s="26"/>
      <c r="G170" s="40"/>
      <c r="H170" s="40"/>
      <c r="I170" s="40"/>
      <c r="J170" s="41"/>
      <c r="K170" s="29" t="str">
        <f>IF(SUMPRODUCT((MONTH('4. Trading Tracker'!$F$8:$F$703)=B170)*(YEAR('4. Trading Tracker'!$F$8:$F$703)=C170)*('4. Trading Tracker'!$L$8:$L$703))&gt;0,SUMPRODUCT((MONTH('4. Trading Tracker'!$F$8:$F$703)=B170)*(YEAR('4. Trading Tracker'!$F$8:$F$703)=C170)*('4. Trading Tracker'!$L$8:$L$703)),"")</f>
        <v/>
      </c>
      <c r="L170" s="29">
        <f t="shared" si="19"/>
        <v>0</v>
      </c>
      <c r="M170" s="29" t="str">
        <f t="shared" si="20"/>
        <v/>
      </c>
      <c r="N170" s="29" t="str">
        <f t="shared" si="21"/>
        <v/>
      </c>
      <c r="O170" s="29" t="str">
        <f t="shared" si="22"/>
        <v/>
      </c>
      <c r="P170" s="29" t="str">
        <f t="shared" si="23"/>
        <v/>
      </c>
    </row>
    <row r="171" spans="1:16" s="24" customFormat="1">
      <c r="A171" s="145">
        <f t="shared" si="24"/>
        <v>49161</v>
      </c>
      <c r="B171" s="24">
        <f t="shared" si="17"/>
        <v>8</v>
      </c>
      <c r="C171" s="24">
        <f t="shared" si="18"/>
        <v>2034</v>
      </c>
      <c r="F171" s="26"/>
      <c r="G171" s="40"/>
      <c r="H171" s="40"/>
      <c r="I171" s="40"/>
      <c r="J171" s="41"/>
      <c r="K171" s="29" t="str">
        <f>IF(SUMPRODUCT((MONTH('4. Trading Tracker'!$F$8:$F$703)=B171)*(YEAR('4. Trading Tracker'!$F$8:$F$703)=C171)*('4. Trading Tracker'!$L$8:$L$703))&gt;0,SUMPRODUCT((MONTH('4. Trading Tracker'!$F$8:$F$703)=B171)*(YEAR('4. Trading Tracker'!$F$8:$F$703)=C171)*('4. Trading Tracker'!$L$8:$L$703)),"")</f>
        <v/>
      </c>
      <c r="L171" s="29">
        <f t="shared" si="19"/>
        <v>0</v>
      </c>
      <c r="M171" s="29" t="str">
        <f t="shared" si="20"/>
        <v/>
      </c>
      <c r="N171" s="29" t="str">
        <f t="shared" si="21"/>
        <v/>
      </c>
      <c r="O171" s="29" t="str">
        <f t="shared" si="22"/>
        <v/>
      </c>
      <c r="P171" s="29" t="str">
        <f t="shared" si="23"/>
        <v/>
      </c>
    </row>
    <row r="172" spans="1:16" s="24" customFormat="1">
      <c r="A172" s="145">
        <f t="shared" si="24"/>
        <v>49192</v>
      </c>
      <c r="B172" s="24">
        <f t="shared" si="17"/>
        <v>9</v>
      </c>
      <c r="C172" s="24">
        <f t="shared" si="18"/>
        <v>2034</v>
      </c>
      <c r="F172" s="26"/>
      <c r="G172" s="40"/>
      <c r="H172" s="40"/>
      <c r="I172" s="40"/>
      <c r="J172" s="41"/>
      <c r="K172" s="29" t="str">
        <f>IF(SUMPRODUCT((MONTH('4. Trading Tracker'!$F$8:$F$703)=B172)*(YEAR('4. Trading Tracker'!$F$8:$F$703)=C172)*('4. Trading Tracker'!$L$8:$L$703))&gt;0,SUMPRODUCT((MONTH('4. Trading Tracker'!$F$8:$F$703)=B172)*(YEAR('4. Trading Tracker'!$F$8:$F$703)=C172)*('4. Trading Tracker'!$L$8:$L$703)),"")</f>
        <v/>
      </c>
      <c r="L172" s="29">
        <f t="shared" si="19"/>
        <v>0</v>
      </c>
      <c r="M172" s="29" t="str">
        <f t="shared" si="20"/>
        <v/>
      </c>
      <c r="N172" s="29" t="str">
        <f t="shared" si="21"/>
        <v/>
      </c>
      <c r="O172" s="29" t="str">
        <f t="shared" si="22"/>
        <v/>
      </c>
      <c r="P172" s="29" t="str">
        <f t="shared" si="23"/>
        <v/>
      </c>
    </row>
    <row r="173" spans="1:16" s="24" customFormat="1">
      <c r="A173" s="145">
        <f t="shared" si="24"/>
        <v>49222</v>
      </c>
      <c r="B173" s="24">
        <f t="shared" si="17"/>
        <v>10</v>
      </c>
      <c r="C173" s="24">
        <f t="shared" si="18"/>
        <v>2034</v>
      </c>
      <c r="F173" s="26"/>
      <c r="G173" s="40"/>
      <c r="H173" s="40"/>
      <c r="I173" s="40"/>
      <c r="J173" s="41"/>
      <c r="K173" s="29" t="str">
        <f>IF(SUMPRODUCT((MONTH('4. Trading Tracker'!$F$8:$F$703)=B173)*(YEAR('4. Trading Tracker'!$F$8:$F$703)=C173)*('4. Trading Tracker'!$L$8:$L$703))&gt;0,SUMPRODUCT((MONTH('4. Trading Tracker'!$F$8:$F$703)=B173)*(YEAR('4. Trading Tracker'!$F$8:$F$703)=C173)*('4. Trading Tracker'!$L$8:$L$703)),"")</f>
        <v/>
      </c>
      <c r="L173" s="29">
        <f t="shared" si="19"/>
        <v>0</v>
      </c>
      <c r="M173" s="29" t="str">
        <f t="shared" si="20"/>
        <v/>
      </c>
      <c r="N173" s="29" t="str">
        <f t="shared" si="21"/>
        <v/>
      </c>
      <c r="O173" s="29" t="str">
        <f t="shared" si="22"/>
        <v/>
      </c>
      <c r="P173" s="29" t="str">
        <f t="shared" si="23"/>
        <v/>
      </c>
    </row>
    <row r="174" spans="1:16" s="24" customFormat="1">
      <c r="A174" s="145">
        <f t="shared" si="24"/>
        <v>49253</v>
      </c>
      <c r="B174" s="24">
        <f t="shared" si="17"/>
        <v>11</v>
      </c>
      <c r="C174" s="24">
        <f t="shared" si="18"/>
        <v>2034</v>
      </c>
      <c r="F174" s="26"/>
      <c r="G174" s="40"/>
      <c r="H174" s="40"/>
      <c r="I174" s="40"/>
      <c r="J174" s="41"/>
      <c r="K174" s="29" t="str">
        <f>IF(SUMPRODUCT((MONTH('4. Trading Tracker'!$F$8:$F$703)=B174)*(YEAR('4. Trading Tracker'!$F$8:$F$703)=C174)*('4. Trading Tracker'!$L$8:$L$703))&gt;0,SUMPRODUCT((MONTH('4. Trading Tracker'!$F$8:$F$703)=B174)*(YEAR('4. Trading Tracker'!$F$8:$F$703)=C174)*('4. Trading Tracker'!$L$8:$L$703)),"")</f>
        <v/>
      </c>
      <c r="L174" s="29">
        <f t="shared" si="19"/>
        <v>0</v>
      </c>
      <c r="M174" s="29" t="str">
        <f t="shared" si="20"/>
        <v/>
      </c>
      <c r="N174" s="29" t="str">
        <f t="shared" si="21"/>
        <v/>
      </c>
      <c r="O174" s="29" t="str">
        <f t="shared" si="22"/>
        <v/>
      </c>
      <c r="P174" s="29" t="str">
        <f t="shared" si="23"/>
        <v/>
      </c>
    </row>
    <row r="175" spans="1:16" s="24" customFormat="1">
      <c r="A175" s="145">
        <f t="shared" si="24"/>
        <v>49283</v>
      </c>
      <c r="B175" s="24">
        <f t="shared" si="17"/>
        <v>12</v>
      </c>
      <c r="C175" s="24">
        <f t="shared" si="18"/>
        <v>2034</v>
      </c>
      <c r="F175" s="26"/>
      <c r="G175" s="40"/>
      <c r="H175" s="40"/>
      <c r="I175" s="40"/>
      <c r="J175" s="41"/>
      <c r="K175" s="29" t="str">
        <f>IF(SUMPRODUCT((MONTH('4. Trading Tracker'!$F$8:$F$703)=B175)*(YEAR('4. Trading Tracker'!$F$8:$F$703)=C175)*('4. Trading Tracker'!$L$8:$L$703))&gt;0,SUMPRODUCT((MONTH('4. Trading Tracker'!$F$8:$F$703)=B175)*(YEAR('4. Trading Tracker'!$F$8:$F$703)=C175)*('4. Trading Tracker'!$L$8:$L$703)),"")</f>
        <v/>
      </c>
      <c r="L175" s="29">
        <f t="shared" si="19"/>
        <v>0</v>
      </c>
      <c r="M175" s="29" t="str">
        <f t="shared" si="20"/>
        <v/>
      </c>
      <c r="N175" s="29" t="str">
        <f t="shared" si="21"/>
        <v/>
      </c>
      <c r="O175" s="29" t="str">
        <f t="shared" si="22"/>
        <v/>
      </c>
      <c r="P175" s="29" t="str">
        <f t="shared" si="23"/>
        <v/>
      </c>
    </row>
    <row r="176" spans="1:16" s="24" customFormat="1">
      <c r="A176" s="145">
        <f t="shared" si="24"/>
        <v>49314</v>
      </c>
      <c r="B176" s="24">
        <f t="shared" si="17"/>
        <v>1</v>
      </c>
      <c r="C176" s="24">
        <f t="shared" si="18"/>
        <v>2035</v>
      </c>
      <c r="F176" s="26"/>
      <c r="G176" s="40"/>
      <c r="H176" s="40"/>
      <c r="I176" s="40"/>
      <c r="J176" s="41"/>
      <c r="K176" s="29" t="str">
        <f>IF(SUMPRODUCT((MONTH('4. Trading Tracker'!$F$8:$F$703)=B176)*(YEAR('4. Trading Tracker'!$F$8:$F$703)=C176)*('4. Trading Tracker'!$L$8:$L$703))&gt;0,SUMPRODUCT((MONTH('4. Trading Tracker'!$F$8:$F$703)=B176)*(YEAR('4. Trading Tracker'!$F$8:$F$703)=C176)*('4. Trading Tracker'!$L$8:$L$703)),"")</f>
        <v/>
      </c>
      <c r="L176" s="29">
        <f t="shared" si="19"/>
        <v>0</v>
      </c>
      <c r="M176" s="29" t="str">
        <f t="shared" si="20"/>
        <v/>
      </c>
      <c r="N176" s="29" t="str">
        <f t="shared" si="21"/>
        <v/>
      </c>
      <c r="O176" s="29" t="str">
        <f t="shared" si="22"/>
        <v/>
      </c>
      <c r="P176" s="29" t="str">
        <f t="shared" si="23"/>
        <v/>
      </c>
    </row>
    <row r="177" spans="1:16" s="24" customFormat="1">
      <c r="A177" s="145">
        <f t="shared" si="24"/>
        <v>49345</v>
      </c>
      <c r="B177" s="24">
        <f t="shared" si="17"/>
        <v>2</v>
      </c>
      <c r="C177" s="24">
        <f t="shared" si="18"/>
        <v>2035</v>
      </c>
      <c r="F177" s="26"/>
      <c r="G177" s="40"/>
      <c r="H177" s="40"/>
      <c r="I177" s="40"/>
      <c r="J177" s="41"/>
      <c r="K177" s="29" t="str">
        <f>IF(SUMPRODUCT((MONTH('4. Trading Tracker'!$F$8:$F$703)=B177)*(YEAR('4. Trading Tracker'!$F$8:$F$703)=C177)*('4. Trading Tracker'!$L$8:$L$703))&gt;0,SUMPRODUCT((MONTH('4. Trading Tracker'!$F$8:$F$703)=B177)*(YEAR('4. Trading Tracker'!$F$8:$F$703)=C177)*('4. Trading Tracker'!$L$8:$L$703)),"")</f>
        <v/>
      </c>
      <c r="L177" s="29">
        <f t="shared" si="19"/>
        <v>0</v>
      </c>
      <c r="M177" s="29" t="str">
        <f t="shared" si="20"/>
        <v/>
      </c>
      <c r="N177" s="29" t="str">
        <f t="shared" si="21"/>
        <v/>
      </c>
      <c r="O177" s="29" t="str">
        <f t="shared" si="22"/>
        <v/>
      </c>
      <c r="P177" s="29" t="str">
        <f t="shared" si="23"/>
        <v/>
      </c>
    </row>
    <row r="178" spans="1:16" s="24" customFormat="1">
      <c r="A178" s="145">
        <f t="shared" si="24"/>
        <v>49373</v>
      </c>
      <c r="B178" s="24">
        <f t="shared" si="17"/>
        <v>3</v>
      </c>
      <c r="C178" s="24">
        <f t="shared" si="18"/>
        <v>2035</v>
      </c>
      <c r="F178" s="26"/>
      <c r="G178" s="40"/>
      <c r="H178" s="40"/>
      <c r="I178" s="40"/>
      <c r="J178" s="41"/>
      <c r="K178" s="29" t="str">
        <f>IF(SUMPRODUCT((MONTH('4. Trading Tracker'!$F$8:$F$703)=B178)*(YEAR('4. Trading Tracker'!$F$8:$F$703)=C178)*('4. Trading Tracker'!$L$8:$L$703))&gt;0,SUMPRODUCT((MONTH('4. Trading Tracker'!$F$8:$F$703)=B178)*(YEAR('4. Trading Tracker'!$F$8:$F$703)=C178)*('4. Trading Tracker'!$L$8:$L$703)),"")</f>
        <v/>
      </c>
      <c r="L178" s="29">
        <f t="shared" si="19"/>
        <v>0</v>
      </c>
      <c r="M178" s="29" t="str">
        <f t="shared" si="20"/>
        <v/>
      </c>
      <c r="N178" s="29" t="str">
        <f t="shared" si="21"/>
        <v/>
      </c>
      <c r="O178" s="29" t="str">
        <f t="shared" si="22"/>
        <v/>
      </c>
      <c r="P178" s="29" t="str">
        <f t="shared" si="23"/>
        <v/>
      </c>
    </row>
    <row r="179" spans="1:16" s="24" customFormat="1">
      <c r="A179" s="145">
        <f t="shared" si="24"/>
        <v>49404</v>
      </c>
      <c r="B179" s="24">
        <f t="shared" si="17"/>
        <v>4</v>
      </c>
      <c r="C179" s="24">
        <f t="shared" si="18"/>
        <v>2035</v>
      </c>
      <c r="F179" s="26"/>
      <c r="G179" s="40"/>
      <c r="H179" s="40"/>
      <c r="I179" s="40"/>
      <c r="J179" s="41"/>
      <c r="K179" s="29" t="str">
        <f>IF(SUMPRODUCT((MONTH('4. Trading Tracker'!$F$8:$F$703)=B179)*(YEAR('4. Trading Tracker'!$F$8:$F$703)=C179)*('4. Trading Tracker'!$L$8:$L$703))&gt;0,SUMPRODUCT((MONTH('4. Trading Tracker'!$F$8:$F$703)=B179)*(YEAR('4. Trading Tracker'!$F$8:$F$703)=C179)*('4. Trading Tracker'!$L$8:$L$703)),"")</f>
        <v/>
      </c>
      <c r="L179" s="29">
        <f t="shared" si="19"/>
        <v>0</v>
      </c>
      <c r="M179" s="29" t="str">
        <f t="shared" si="20"/>
        <v/>
      </c>
      <c r="N179" s="29" t="str">
        <f t="shared" si="21"/>
        <v/>
      </c>
      <c r="O179" s="29" t="str">
        <f t="shared" si="22"/>
        <v/>
      </c>
      <c r="P179" s="29" t="str">
        <f t="shared" si="23"/>
        <v/>
      </c>
    </row>
    <row r="180" spans="1:16" s="24" customFormat="1">
      <c r="A180" s="145">
        <f t="shared" si="24"/>
        <v>49434</v>
      </c>
      <c r="B180" s="24">
        <f t="shared" si="17"/>
        <v>5</v>
      </c>
      <c r="C180" s="24">
        <f t="shared" si="18"/>
        <v>2035</v>
      </c>
      <c r="F180" s="26"/>
      <c r="G180" s="40"/>
      <c r="H180" s="40"/>
      <c r="I180" s="40"/>
      <c r="J180" s="41"/>
      <c r="K180" s="29" t="str">
        <f>IF(SUMPRODUCT((MONTH('4. Trading Tracker'!$F$8:$F$703)=B180)*(YEAR('4. Trading Tracker'!$F$8:$F$703)=C180)*('4. Trading Tracker'!$L$8:$L$703))&gt;0,SUMPRODUCT((MONTH('4. Trading Tracker'!$F$8:$F$703)=B180)*(YEAR('4. Trading Tracker'!$F$8:$F$703)=C180)*('4. Trading Tracker'!$L$8:$L$703)),"")</f>
        <v/>
      </c>
      <c r="L180" s="29">
        <f t="shared" si="19"/>
        <v>0</v>
      </c>
      <c r="M180" s="29" t="str">
        <f t="shared" si="20"/>
        <v/>
      </c>
      <c r="N180" s="29" t="str">
        <f t="shared" si="21"/>
        <v/>
      </c>
      <c r="O180" s="29" t="str">
        <f t="shared" si="22"/>
        <v/>
      </c>
      <c r="P180" s="29" t="str">
        <f t="shared" si="23"/>
        <v/>
      </c>
    </row>
    <row r="181" spans="1:16" s="24" customFormat="1">
      <c r="A181" s="145">
        <f t="shared" si="24"/>
        <v>49465</v>
      </c>
      <c r="B181" s="24">
        <f t="shared" si="17"/>
        <v>6</v>
      </c>
      <c r="C181" s="24">
        <f t="shared" si="18"/>
        <v>2035</v>
      </c>
      <c r="F181" s="26"/>
      <c r="G181" s="40"/>
      <c r="H181" s="40"/>
      <c r="I181" s="40"/>
      <c r="J181" s="41"/>
      <c r="K181" s="29" t="str">
        <f>IF(SUMPRODUCT((MONTH('4. Trading Tracker'!$F$8:$F$703)=B181)*(YEAR('4. Trading Tracker'!$F$8:$F$703)=C181)*('4. Trading Tracker'!$L$8:$L$703))&gt;0,SUMPRODUCT((MONTH('4. Trading Tracker'!$F$8:$F$703)=B181)*(YEAR('4. Trading Tracker'!$F$8:$F$703)=C181)*('4. Trading Tracker'!$L$8:$L$703)),"")</f>
        <v/>
      </c>
      <c r="L181" s="29">
        <f t="shared" si="19"/>
        <v>0</v>
      </c>
      <c r="M181" s="29" t="str">
        <f t="shared" si="20"/>
        <v/>
      </c>
      <c r="N181" s="29" t="str">
        <f t="shared" si="21"/>
        <v/>
      </c>
      <c r="O181" s="29" t="str">
        <f t="shared" si="22"/>
        <v/>
      </c>
      <c r="P181" s="29" t="str">
        <f t="shared" si="23"/>
        <v/>
      </c>
    </row>
    <row r="182" spans="1:16" s="24" customFormat="1">
      <c r="A182" s="145">
        <f t="shared" si="24"/>
        <v>49495</v>
      </c>
      <c r="B182" s="24">
        <f t="shared" si="17"/>
        <v>7</v>
      </c>
      <c r="C182" s="24">
        <f t="shared" si="18"/>
        <v>2035</v>
      </c>
      <c r="F182" s="26"/>
      <c r="G182" s="40"/>
      <c r="H182" s="40"/>
      <c r="I182" s="40"/>
      <c r="J182" s="41"/>
      <c r="K182" s="29" t="str">
        <f>IF(SUMPRODUCT((MONTH('4. Trading Tracker'!$F$8:$F$703)=B182)*(YEAR('4. Trading Tracker'!$F$8:$F$703)=C182)*('4. Trading Tracker'!$L$8:$L$703))&gt;0,SUMPRODUCT((MONTH('4. Trading Tracker'!$F$8:$F$703)=B182)*(YEAR('4. Trading Tracker'!$F$8:$F$703)=C182)*('4. Trading Tracker'!$L$8:$L$703)),"")</f>
        <v/>
      </c>
      <c r="L182" s="29">
        <f t="shared" si="19"/>
        <v>0</v>
      </c>
      <c r="M182" s="29" t="str">
        <f t="shared" si="20"/>
        <v/>
      </c>
      <c r="N182" s="29" t="str">
        <f t="shared" si="21"/>
        <v/>
      </c>
      <c r="O182" s="29" t="str">
        <f t="shared" si="22"/>
        <v/>
      </c>
      <c r="P182" s="29" t="str">
        <f t="shared" si="23"/>
        <v/>
      </c>
    </row>
    <row r="183" spans="1:16" s="24" customFormat="1">
      <c r="A183" s="145">
        <f t="shared" si="24"/>
        <v>49526</v>
      </c>
      <c r="B183" s="24">
        <f t="shared" si="17"/>
        <v>8</v>
      </c>
      <c r="C183" s="24">
        <f t="shared" si="18"/>
        <v>2035</v>
      </c>
      <c r="F183" s="26"/>
      <c r="G183" s="40"/>
      <c r="H183" s="40"/>
      <c r="I183" s="40"/>
      <c r="J183" s="41"/>
      <c r="K183" s="29" t="str">
        <f>IF(SUMPRODUCT((MONTH('4. Trading Tracker'!$F$8:$F$703)=B183)*(YEAR('4. Trading Tracker'!$F$8:$F$703)=C183)*('4. Trading Tracker'!$L$8:$L$703))&gt;0,SUMPRODUCT((MONTH('4. Trading Tracker'!$F$8:$F$703)=B183)*(YEAR('4. Trading Tracker'!$F$8:$F$703)=C183)*('4. Trading Tracker'!$L$8:$L$703)),"")</f>
        <v/>
      </c>
      <c r="L183" s="29">
        <f t="shared" si="19"/>
        <v>0</v>
      </c>
      <c r="M183" s="29" t="str">
        <f t="shared" si="20"/>
        <v/>
      </c>
      <c r="N183" s="29" t="str">
        <f t="shared" si="21"/>
        <v/>
      </c>
      <c r="O183" s="29" t="str">
        <f t="shared" si="22"/>
        <v/>
      </c>
      <c r="P183" s="29" t="str">
        <f t="shared" si="23"/>
        <v/>
      </c>
    </row>
    <row r="184" spans="1:16" s="24" customFormat="1">
      <c r="A184" s="145">
        <f t="shared" si="24"/>
        <v>49557</v>
      </c>
      <c r="B184" s="24">
        <f t="shared" si="17"/>
        <v>9</v>
      </c>
      <c r="C184" s="24">
        <f t="shared" si="18"/>
        <v>2035</v>
      </c>
      <c r="F184" s="26"/>
      <c r="G184" s="40"/>
      <c r="H184" s="40"/>
      <c r="I184" s="40"/>
      <c r="J184" s="41"/>
      <c r="K184" s="29" t="str">
        <f>IF(SUMPRODUCT((MONTH('4. Trading Tracker'!$F$8:$F$703)=B184)*(YEAR('4. Trading Tracker'!$F$8:$F$703)=C184)*('4. Trading Tracker'!$L$8:$L$703))&gt;0,SUMPRODUCT((MONTH('4. Trading Tracker'!$F$8:$F$703)=B184)*(YEAR('4. Trading Tracker'!$F$8:$F$703)=C184)*('4. Trading Tracker'!$L$8:$L$703)),"")</f>
        <v/>
      </c>
      <c r="L184" s="29">
        <f t="shared" si="19"/>
        <v>0</v>
      </c>
      <c r="M184" s="29" t="str">
        <f t="shared" si="20"/>
        <v/>
      </c>
      <c r="N184" s="29" t="str">
        <f t="shared" si="21"/>
        <v/>
      </c>
      <c r="O184" s="29" t="str">
        <f t="shared" si="22"/>
        <v/>
      </c>
      <c r="P184" s="29" t="str">
        <f t="shared" si="23"/>
        <v/>
      </c>
    </row>
    <row r="185" spans="1:16" s="24" customFormat="1">
      <c r="A185" s="145">
        <f t="shared" si="24"/>
        <v>49587</v>
      </c>
      <c r="B185" s="24">
        <f t="shared" si="17"/>
        <v>10</v>
      </c>
      <c r="C185" s="24">
        <f t="shared" si="18"/>
        <v>2035</v>
      </c>
      <c r="F185" s="26"/>
      <c r="G185" s="40"/>
      <c r="H185" s="40"/>
      <c r="I185" s="40"/>
      <c r="J185" s="41"/>
      <c r="K185" s="29" t="str">
        <f>IF(SUMPRODUCT((MONTH('4. Trading Tracker'!$F$8:$F$703)=B185)*(YEAR('4. Trading Tracker'!$F$8:$F$703)=C185)*('4. Trading Tracker'!$L$8:$L$703))&gt;0,SUMPRODUCT((MONTH('4. Trading Tracker'!$F$8:$F$703)=B185)*(YEAR('4. Trading Tracker'!$F$8:$F$703)=C185)*('4. Trading Tracker'!$L$8:$L$703)),"")</f>
        <v/>
      </c>
      <c r="L185" s="29">
        <f t="shared" si="19"/>
        <v>0</v>
      </c>
      <c r="M185" s="29" t="str">
        <f t="shared" si="20"/>
        <v/>
      </c>
      <c r="N185" s="29" t="str">
        <f t="shared" si="21"/>
        <v/>
      </c>
      <c r="O185" s="29" t="str">
        <f t="shared" si="22"/>
        <v/>
      </c>
      <c r="P185" s="29" t="str">
        <f t="shared" si="23"/>
        <v/>
      </c>
    </row>
    <row r="186" spans="1:16" s="24" customFormat="1">
      <c r="A186" s="145">
        <f t="shared" si="24"/>
        <v>49618</v>
      </c>
      <c r="B186" s="24">
        <f t="shared" si="17"/>
        <v>11</v>
      </c>
      <c r="C186" s="24">
        <f t="shared" si="18"/>
        <v>2035</v>
      </c>
      <c r="F186" s="26"/>
      <c r="G186" s="40"/>
      <c r="H186" s="40"/>
      <c r="I186" s="40"/>
      <c r="J186" s="41"/>
      <c r="K186" s="29" t="str">
        <f>IF(SUMPRODUCT((MONTH('4. Trading Tracker'!$F$8:$F$703)=B186)*(YEAR('4. Trading Tracker'!$F$8:$F$703)=C186)*('4. Trading Tracker'!$L$8:$L$703))&gt;0,SUMPRODUCT((MONTH('4. Trading Tracker'!$F$8:$F$703)=B186)*(YEAR('4. Trading Tracker'!$F$8:$F$703)=C186)*('4. Trading Tracker'!$L$8:$L$703)),"")</f>
        <v/>
      </c>
      <c r="L186" s="29">
        <f t="shared" si="19"/>
        <v>0</v>
      </c>
      <c r="M186" s="29" t="str">
        <f t="shared" si="20"/>
        <v/>
      </c>
      <c r="N186" s="29" t="str">
        <f t="shared" si="21"/>
        <v/>
      </c>
      <c r="O186" s="29" t="str">
        <f t="shared" si="22"/>
        <v/>
      </c>
      <c r="P186" s="29" t="str">
        <f t="shared" si="23"/>
        <v/>
      </c>
    </row>
    <row r="187" spans="1:16" s="24" customFormat="1">
      <c r="A187" s="145">
        <f t="shared" si="24"/>
        <v>49648</v>
      </c>
      <c r="B187" s="24">
        <f t="shared" si="17"/>
        <v>12</v>
      </c>
      <c r="C187" s="24">
        <f t="shared" si="18"/>
        <v>2035</v>
      </c>
      <c r="F187" s="26"/>
      <c r="G187" s="40"/>
      <c r="H187" s="40"/>
      <c r="I187" s="40"/>
      <c r="J187" s="41"/>
      <c r="K187" s="29" t="str">
        <f>IF(SUMPRODUCT((MONTH('4. Trading Tracker'!$F$8:$F$703)=B187)*(YEAR('4. Trading Tracker'!$F$8:$F$703)=C187)*('4. Trading Tracker'!$L$8:$L$703))&gt;0,SUMPRODUCT((MONTH('4. Trading Tracker'!$F$8:$F$703)=B187)*(YEAR('4. Trading Tracker'!$F$8:$F$703)=C187)*('4. Trading Tracker'!$L$8:$L$703)),"")</f>
        <v/>
      </c>
      <c r="L187" s="29">
        <f t="shared" si="19"/>
        <v>0</v>
      </c>
      <c r="M187" s="29" t="str">
        <f t="shared" si="20"/>
        <v/>
      </c>
      <c r="N187" s="29" t="str">
        <f t="shared" si="21"/>
        <v/>
      </c>
      <c r="O187" s="29" t="str">
        <f t="shared" si="22"/>
        <v/>
      </c>
      <c r="P187" s="29" t="str">
        <f t="shared" si="23"/>
        <v/>
      </c>
    </row>
    <row r="188" spans="1:16" s="24" customFormat="1">
      <c r="A188" s="145">
        <f t="shared" si="24"/>
        <v>49679</v>
      </c>
      <c r="B188" s="24">
        <f t="shared" si="17"/>
        <v>1</v>
      </c>
      <c r="C188" s="24">
        <f t="shared" si="18"/>
        <v>2036</v>
      </c>
      <c r="F188" s="26"/>
      <c r="G188" s="40"/>
      <c r="H188" s="40"/>
      <c r="I188" s="40"/>
      <c r="J188" s="41"/>
      <c r="K188" s="29" t="str">
        <f>IF(SUMPRODUCT((MONTH('4. Trading Tracker'!$F$8:$F$703)=B188)*(YEAR('4. Trading Tracker'!$F$8:$F$703)=C188)*('4. Trading Tracker'!$L$8:$L$703))&gt;0,SUMPRODUCT((MONTH('4. Trading Tracker'!$F$8:$F$703)=B188)*(YEAR('4. Trading Tracker'!$F$8:$F$703)=C188)*('4. Trading Tracker'!$L$8:$L$703)),"")</f>
        <v/>
      </c>
      <c r="L188" s="29">
        <f t="shared" si="19"/>
        <v>0</v>
      </c>
      <c r="M188" s="29" t="str">
        <f t="shared" si="20"/>
        <v/>
      </c>
      <c r="N188" s="29" t="str">
        <f t="shared" si="21"/>
        <v/>
      </c>
      <c r="O188" s="29" t="str">
        <f t="shared" si="22"/>
        <v/>
      </c>
      <c r="P188" s="29" t="str">
        <f t="shared" si="23"/>
        <v/>
      </c>
    </row>
    <row r="189" spans="1:16" s="24" customFormat="1">
      <c r="A189" s="145">
        <f t="shared" si="24"/>
        <v>49710</v>
      </c>
      <c r="B189" s="24">
        <f t="shared" si="17"/>
        <v>2</v>
      </c>
      <c r="C189" s="24">
        <f t="shared" si="18"/>
        <v>2036</v>
      </c>
      <c r="F189" s="26"/>
      <c r="G189" s="40"/>
      <c r="H189" s="40"/>
      <c r="I189" s="40"/>
      <c r="J189" s="41"/>
      <c r="K189" s="29" t="str">
        <f>IF(SUMPRODUCT((MONTH('4. Trading Tracker'!$F$8:$F$703)=B189)*(YEAR('4. Trading Tracker'!$F$8:$F$703)=C189)*('4. Trading Tracker'!$L$8:$L$703))&gt;0,SUMPRODUCT((MONTH('4. Trading Tracker'!$F$8:$F$703)=B189)*(YEAR('4. Trading Tracker'!$F$8:$F$703)=C189)*('4. Trading Tracker'!$L$8:$L$703)),"")</f>
        <v/>
      </c>
      <c r="L189" s="29">
        <f t="shared" si="19"/>
        <v>0</v>
      </c>
      <c r="M189" s="29" t="str">
        <f t="shared" si="20"/>
        <v/>
      </c>
      <c r="N189" s="29" t="str">
        <f t="shared" si="21"/>
        <v/>
      </c>
      <c r="O189" s="29" t="str">
        <f t="shared" si="22"/>
        <v/>
      </c>
      <c r="P189" s="29" t="str">
        <f t="shared" si="23"/>
        <v/>
      </c>
    </row>
    <row r="190" spans="1:16" s="24" customFormat="1">
      <c r="A190" s="145">
        <f t="shared" si="24"/>
        <v>49739</v>
      </c>
      <c r="B190" s="24">
        <f t="shared" si="17"/>
        <v>3</v>
      </c>
      <c r="C190" s="24">
        <f t="shared" si="18"/>
        <v>2036</v>
      </c>
      <c r="F190" s="26"/>
      <c r="G190" s="40"/>
      <c r="H190" s="40"/>
      <c r="I190" s="40"/>
      <c r="J190" s="41"/>
      <c r="K190" s="29" t="str">
        <f>IF(SUMPRODUCT((MONTH('4. Trading Tracker'!$F$8:$F$703)=B190)*(YEAR('4. Trading Tracker'!$F$8:$F$703)=C190)*('4. Trading Tracker'!$L$8:$L$703))&gt;0,SUMPRODUCT((MONTH('4. Trading Tracker'!$F$8:$F$703)=B190)*(YEAR('4. Trading Tracker'!$F$8:$F$703)=C190)*('4. Trading Tracker'!$L$8:$L$703)),"")</f>
        <v/>
      </c>
      <c r="L190" s="29">
        <f t="shared" si="19"/>
        <v>0</v>
      </c>
      <c r="M190" s="29" t="str">
        <f t="shared" si="20"/>
        <v/>
      </c>
      <c r="N190" s="29" t="str">
        <f t="shared" si="21"/>
        <v/>
      </c>
      <c r="O190" s="29" t="str">
        <f t="shared" si="22"/>
        <v/>
      </c>
      <c r="P190" s="29" t="str">
        <f t="shared" si="23"/>
        <v/>
      </c>
    </row>
    <row r="191" spans="1:16" s="24" customFormat="1">
      <c r="A191" s="145">
        <f t="shared" si="24"/>
        <v>49770</v>
      </c>
      <c r="B191" s="24">
        <f t="shared" si="17"/>
        <v>4</v>
      </c>
      <c r="C191" s="24">
        <f t="shared" si="18"/>
        <v>2036</v>
      </c>
      <c r="F191" s="26"/>
      <c r="G191" s="40"/>
      <c r="H191" s="40"/>
      <c r="I191" s="40"/>
      <c r="J191" s="41"/>
      <c r="K191" s="29" t="str">
        <f>IF(SUMPRODUCT((MONTH('4. Trading Tracker'!$F$8:$F$703)=B191)*(YEAR('4. Trading Tracker'!$F$8:$F$703)=C191)*('4. Trading Tracker'!$L$8:$L$703))&gt;0,SUMPRODUCT((MONTH('4. Trading Tracker'!$F$8:$F$703)=B191)*(YEAR('4. Trading Tracker'!$F$8:$F$703)=C191)*('4. Trading Tracker'!$L$8:$L$703)),"")</f>
        <v/>
      </c>
      <c r="L191" s="29">
        <f t="shared" si="19"/>
        <v>0</v>
      </c>
      <c r="M191" s="29" t="str">
        <f t="shared" si="20"/>
        <v/>
      </c>
      <c r="N191" s="29" t="str">
        <f t="shared" si="21"/>
        <v/>
      </c>
      <c r="O191" s="29" t="str">
        <f t="shared" si="22"/>
        <v/>
      </c>
      <c r="P191" s="29" t="str">
        <f t="shared" si="23"/>
        <v/>
      </c>
    </row>
    <row r="192" spans="1:16" s="24" customFormat="1">
      <c r="A192" s="145">
        <f t="shared" si="24"/>
        <v>49800</v>
      </c>
      <c r="B192" s="24">
        <f t="shared" si="17"/>
        <v>5</v>
      </c>
      <c r="C192" s="24">
        <f t="shared" si="18"/>
        <v>2036</v>
      </c>
      <c r="F192" s="26"/>
      <c r="G192" s="40"/>
      <c r="H192" s="40"/>
      <c r="I192" s="40"/>
      <c r="J192" s="41"/>
      <c r="K192" s="29" t="str">
        <f>IF(SUMPRODUCT((MONTH('4. Trading Tracker'!$F$8:$F$703)=B192)*(YEAR('4. Trading Tracker'!$F$8:$F$703)=C192)*('4. Trading Tracker'!$L$8:$L$703))&gt;0,SUMPRODUCT((MONTH('4. Trading Tracker'!$F$8:$F$703)=B192)*(YEAR('4. Trading Tracker'!$F$8:$F$703)=C192)*('4. Trading Tracker'!$L$8:$L$703)),"")</f>
        <v/>
      </c>
      <c r="L192" s="29">
        <f t="shared" si="19"/>
        <v>0</v>
      </c>
      <c r="M192" s="29" t="str">
        <f t="shared" si="20"/>
        <v/>
      </c>
      <c r="N192" s="29" t="str">
        <f t="shared" si="21"/>
        <v/>
      </c>
      <c r="O192" s="29" t="str">
        <f t="shared" si="22"/>
        <v/>
      </c>
      <c r="P192" s="29" t="str">
        <f t="shared" si="23"/>
        <v/>
      </c>
    </row>
    <row r="193" spans="1:16" s="24" customFormat="1">
      <c r="A193" s="145">
        <f t="shared" si="24"/>
        <v>49831</v>
      </c>
      <c r="B193" s="24">
        <f t="shared" si="17"/>
        <v>6</v>
      </c>
      <c r="C193" s="24">
        <f t="shared" si="18"/>
        <v>2036</v>
      </c>
      <c r="F193" s="26"/>
      <c r="G193" s="40"/>
      <c r="H193" s="40"/>
      <c r="I193" s="40"/>
      <c r="J193" s="41"/>
      <c r="K193" s="29" t="str">
        <f>IF(SUMPRODUCT((MONTH('4. Trading Tracker'!$F$8:$F$703)=B193)*(YEAR('4. Trading Tracker'!$F$8:$F$703)=C193)*('4. Trading Tracker'!$L$8:$L$703))&gt;0,SUMPRODUCT((MONTH('4. Trading Tracker'!$F$8:$F$703)=B193)*(YEAR('4. Trading Tracker'!$F$8:$F$703)=C193)*('4. Trading Tracker'!$L$8:$L$703)),"")</f>
        <v/>
      </c>
      <c r="L193" s="29">
        <f t="shared" si="19"/>
        <v>0</v>
      </c>
      <c r="M193" s="29" t="str">
        <f t="shared" si="20"/>
        <v/>
      </c>
      <c r="N193" s="29" t="str">
        <f t="shared" si="21"/>
        <v/>
      </c>
      <c r="O193" s="29" t="str">
        <f t="shared" si="22"/>
        <v/>
      </c>
      <c r="P193" s="29" t="str">
        <f t="shared" si="23"/>
        <v/>
      </c>
    </row>
    <row r="194" spans="1:16" s="24" customFormat="1">
      <c r="A194" s="145">
        <f t="shared" si="24"/>
        <v>49861</v>
      </c>
      <c r="B194" s="24">
        <f t="shared" si="17"/>
        <v>7</v>
      </c>
      <c r="C194" s="24">
        <f t="shared" si="18"/>
        <v>2036</v>
      </c>
      <c r="F194" s="26"/>
      <c r="G194" s="40"/>
      <c r="H194" s="40"/>
      <c r="I194" s="40"/>
      <c r="J194" s="41"/>
      <c r="K194" s="29" t="str">
        <f>IF(SUMPRODUCT((MONTH('4. Trading Tracker'!$F$8:$F$703)=B194)*(YEAR('4. Trading Tracker'!$F$8:$F$703)=C194)*('4. Trading Tracker'!$L$8:$L$703))&gt;0,SUMPRODUCT((MONTH('4. Trading Tracker'!$F$8:$F$703)=B194)*(YEAR('4. Trading Tracker'!$F$8:$F$703)=C194)*('4. Trading Tracker'!$L$8:$L$703)),"")</f>
        <v/>
      </c>
      <c r="L194" s="29">
        <f t="shared" si="19"/>
        <v>0</v>
      </c>
      <c r="M194" s="29" t="str">
        <f t="shared" si="20"/>
        <v/>
      </c>
      <c r="N194" s="29" t="str">
        <f t="shared" si="21"/>
        <v/>
      </c>
      <c r="O194" s="29" t="str">
        <f t="shared" si="22"/>
        <v/>
      </c>
      <c r="P194" s="29" t="str">
        <f t="shared" si="23"/>
        <v/>
      </c>
    </row>
    <row r="195" spans="1:16" s="24" customFormat="1">
      <c r="A195" s="145">
        <f t="shared" si="24"/>
        <v>49892</v>
      </c>
      <c r="B195" s="24">
        <f t="shared" si="17"/>
        <v>8</v>
      </c>
      <c r="C195" s="24">
        <f t="shared" si="18"/>
        <v>2036</v>
      </c>
      <c r="F195" s="26"/>
      <c r="G195" s="40"/>
      <c r="H195" s="40"/>
      <c r="I195" s="40"/>
      <c r="J195" s="41"/>
      <c r="K195" s="29" t="str">
        <f>IF(SUMPRODUCT((MONTH('4. Trading Tracker'!$F$8:$F$703)=B195)*(YEAR('4. Trading Tracker'!$F$8:$F$703)=C195)*('4. Trading Tracker'!$L$8:$L$703))&gt;0,SUMPRODUCT((MONTH('4. Trading Tracker'!$F$8:$F$703)=B195)*(YEAR('4. Trading Tracker'!$F$8:$F$703)=C195)*('4. Trading Tracker'!$L$8:$L$703)),"")</f>
        <v/>
      </c>
      <c r="L195" s="29">
        <f t="shared" si="19"/>
        <v>0</v>
      </c>
      <c r="M195" s="29" t="str">
        <f t="shared" si="20"/>
        <v/>
      </c>
      <c r="N195" s="29" t="str">
        <f t="shared" si="21"/>
        <v/>
      </c>
      <c r="O195" s="29" t="str">
        <f t="shared" si="22"/>
        <v/>
      </c>
      <c r="P195" s="29" t="str">
        <f t="shared" si="23"/>
        <v/>
      </c>
    </row>
    <row r="196" spans="1:16" s="24" customFormat="1">
      <c r="A196" s="145">
        <f t="shared" si="24"/>
        <v>49923</v>
      </c>
      <c r="B196" s="24">
        <f t="shared" si="17"/>
        <v>9</v>
      </c>
      <c r="C196" s="24">
        <f t="shared" si="18"/>
        <v>2036</v>
      </c>
      <c r="F196" s="26"/>
      <c r="G196" s="40"/>
      <c r="H196" s="40"/>
      <c r="I196" s="40"/>
      <c r="J196" s="41"/>
      <c r="K196" s="29" t="str">
        <f>IF(SUMPRODUCT((MONTH('4. Trading Tracker'!$F$8:$F$703)=B196)*(YEAR('4. Trading Tracker'!$F$8:$F$703)=C196)*('4. Trading Tracker'!$L$8:$L$703))&gt;0,SUMPRODUCT((MONTH('4. Trading Tracker'!$F$8:$F$703)=B196)*(YEAR('4. Trading Tracker'!$F$8:$F$703)=C196)*('4. Trading Tracker'!$L$8:$L$703)),"")</f>
        <v/>
      </c>
      <c r="L196" s="29">
        <f t="shared" si="19"/>
        <v>0</v>
      </c>
      <c r="M196" s="29" t="str">
        <f t="shared" si="20"/>
        <v/>
      </c>
      <c r="N196" s="29" t="str">
        <f t="shared" si="21"/>
        <v/>
      </c>
      <c r="O196" s="29" t="str">
        <f t="shared" si="22"/>
        <v/>
      </c>
      <c r="P196" s="29" t="str">
        <f t="shared" si="23"/>
        <v/>
      </c>
    </row>
    <row r="197" spans="1:16" s="24" customFormat="1">
      <c r="A197" s="145">
        <f t="shared" si="24"/>
        <v>49953</v>
      </c>
      <c r="B197" s="24">
        <f t="shared" si="17"/>
        <v>10</v>
      </c>
      <c r="C197" s="24">
        <f t="shared" si="18"/>
        <v>2036</v>
      </c>
      <c r="F197" s="26"/>
      <c r="G197" s="40"/>
      <c r="H197" s="40"/>
      <c r="I197" s="40"/>
      <c r="J197" s="41"/>
      <c r="K197" s="29" t="str">
        <f>IF(SUMPRODUCT((MONTH('4. Trading Tracker'!$F$8:$F$703)=B197)*(YEAR('4. Trading Tracker'!$F$8:$F$703)=C197)*('4. Trading Tracker'!$L$8:$L$703))&gt;0,SUMPRODUCT((MONTH('4. Trading Tracker'!$F$8:$F$703)=B197)*(YEAR('4. Trading Tracker'!$F$8:$F$703)=C197)*('4. Trading Tracker'!$L$8:$L$703)),"")</f>
        <v/>
      </c>
      <c r="L197" s="29">
        <f t="shared" si="19"/>
        <v>0</v>
      </c>
      <c r="M197" s="29" t="str">
        <f t="shared" si="20"/>
        <v/>
      </c>
      <c r="N197" s="29" t="str">
        <f t="shared" si="21"/>
        <v/>
      </c>
      <c r="O197" s="29" t="str">
        <f t="shared" si="22"/>
        <v/>
      </c>
      <c r="P197" s="29" t="str">
        <f t="shared" si="23"/>
        <v/>
      </c>
    </row>
    <row r="198" spans="1:16" s="24" customFormat="1">
      <c r="A198" s="145">
        <f t="shared" si="24"/>
        <v>49984</v>
      </c>
      <c r="B198" s="24">
        <f t="shared" si="17"/>
        <v>11</v>
      </c>
      <c r="C198" s="24">
        <f t="shared" si="18"/>
        <v>2036</v>
      </c>
      <c r="F198" s="26"/>
      <c r="G198" s="40"/>
      <c r="H198" s="40"/>
      <c r="I198" s="40"/>
      <c r="J198" s="41"/>
      <c r="K198" s="29" t="str">
        <f>IF(SUMPRODUCT((MONTH('4. Trading Tracker'!$F$8:$F$703)=B198)*(YEAR('4. Trading Tracker'!$F$8:$F$703)=C198)*('4. Trading Tracker'!$L$8:$L$703))&gt;0,SUMPRODUCT((MONTH('4. Trading Tracker'!$F$8:$F$703)=B198)*(YEAR('4. Trading Tracker'!$F$8:$F$703)=C198)*('4. Trading Tracker'!$L$8:$L$703)),"")</f>
        <v/>
      </c>
      <c r="L198" s="29">
        <f t="shared" si="19"/>
        <v>0</v>
      </c>
      <c r="M198" s="29" t="str">
        <f t="shared" si="20"/>
        <v/>
      </c>
      <c r="N198" s="29" t="str">
        <f t="shared" si="21"/>
        <v/>
      </c>
      <c r="O198" s="29" t="str">
        <f t="shared" si="22"/>
        <v/>
      </c>
      <c r="P198" s="29" t="str">
        <f t="shared" si="23"/>
        <v/>
      </c>
    </row>
    <row r="199" spans="1:16" s="24" customFormat="1">
      <c r="A199" s="145">
        <f t="shared" si="24"/>
        <v>50014</v>
      </c>
      <c r="B199" s="24">
        <f t="shared" si="17"/>
        <v>12</v>
      </c>
      <c r="C199" s="24">
        <f t="shared" si="18"/>
        <v>2036</v>
      </c>
      <c r="F199" s="26"/>
      <c r="G199" s="40"/>
      <c r="H199" s="40"/>
      <c r="I199" s="40"/>
      <c r="J199" s="41"/>
      <c r="K199" s="29" t="str">
        <f>IF(SUMPRODUCT((MONTH('4. Trading Tracker'!$F$8:$F$703)=B199)*(YEAR('4. Trading Tracker'!$F$8:$F$703)=C199)*('4. Trading Tracker'!$L$8:$L$703))&gt;0,SUMPRODUCT((MONTH('4. Trading Tracker'!$F$8:$F$703)=B199)*(YEAR('4. Trading Tracker'!$F$8:$F$703)=C199)*('4. Trading Tracker'!$L$8:$L$703)),"")</f>
        <v/>
      </c>
      <c r="L199" s="29">
        <f t="shared" si="19"/>
        <v>0</v>
      </c>
      <c r="M199" s="29" t="str">
        <f t="shared" si="20"/>
        <v/>
      </c>
      <c r="N199" s="29" t="str">
        <f t="shared" si="21"/>
        <v/>
      </c>
      <c r="O199" s="29" t="str">
        <f t="shared" si="22"/>
        <v/>
      </c>
      <c r="P199" s="29" t="str">
        <f t="shared" si="23"/>
        <v/>
      </c>
    </row>
    <row r="200" spans="1:16" s="24" customFormat="1">
      <c r="A200" s="145">
        <f t="shared" si="24"/>
        <v>50045</v>
      </c>
      <c r="B200" s="24">
        <f t="shared" si="17"/>
        <v>1</v>
      </c>
      <c r="C200" s="24">
        <f t="shared" si="18"/>
        <v>2037</v>
      </c>
      <c r="F200" s="26"/>
      <c r="G200" s="40"/>
      <c r="H200" s="40"/>
      <c r="I200" s="40"/>
      <c r="J200" s="41"/>
      <c r="K200" s="29" t="str">
        <f>IF(SUMPRODUCT((MONTH('4. Trading Tracker'!$F$8:$F$703)=B200)*(YEAR('4. Trading Tracker'!$F$8:$F$703)=C200)*('4. Trading Tracker'!$L$8:$L$703))&gt;0,SUMPRODUCT((MONTH('4. Trading Tracker'!$F$8:$F$703)=B200)*(YEAR('4. Trading Tracker'!$F$8:$F$703)=C200)*('4. Trading Tracker'!$L$8:$L$703)),"")</f>
        <v/>
      </c>
      <c r="L200" s="29">
        <f t="shared" si="19"/>
        <v>0</v>
      </c>
      <c r="M200" s="29" t="str">
        <f t="shared" si="20"/>
        <v/>
      </c>
      <c r="N200" s="29" t="str">
        <f t="shared" si="21"/>
        <v/>
      </c>
      <c r="O200" s="29" t="str">
        <f t="shared" si="22"/>
        <v/>
      </c>
      <c r="P200" s="29" t="str">
        <f t="shared" si="23"/>
        <v/>
      </c>
    </row>
    <row r="201" spans="1:16" s="24" customFormat="1">
      <c r="A201" s="145">
        <f t="shared" si="24"/>
        <v>50076</v>
      </c>
      <c r="B201" s="24">
        <f t="shared" ref="B201:B264" si="25">MONTH(A201)</f>
        <v>2</v>
      </c>
      <c r="C201" s="24">
        <f t="shared" ref="C201:C264" si="26">YEAR(A201)</f>
        <v>2037</v>
      </c>
      <c r="F201" s="26"/>
      <c r="G201" s="40"/>
      <c r="H201" s="40"/>
      <c r="I201" s="40"/>
      <c r="J201" s="41"/>
      <c r="K201" s="29" t="str">
        <f>IF(SUMPRODUCT((MONTH('4. Trading Tracker'!$F$8:$F$703)=B201)*(YEAR('4. Trading Tracker'!$F$8:$F$703)=C201)*('4. Trading Tracker'!$L$8:$L$703))&gt;0,SUMPRODUCT((MONTH('4. Trading Tracker'!$F$8:$F$703)=B201)*(YEAR('4. Trading Tracker'!$F$8:$F$703)=C201)*('4. Trading Tracker'!$L$8:$L$703)),"")</f>
        <v/>
      </c>
      <c r="L201" s="29">
        <f t="shared" ref="L201:L264" si="27">IF(F201="",,(I201*J201))</f>
        <v>0</v>
      </c>
      <c r="M201" s="29" t="str">
        <f t="shared" ref="M201:M264" si="28">IF($H201=$M$7,$L201,"")</f>
        <v/>
      </c>
      <c r="N201" s="29" t="str">
        <f t="shared" ref="N201:N264" si="29">IF($H201=$N$7,$L201,"")</f>
        <v/>
      </c>
      <c r="O201" s="29" t="str">
        <f t="shared" ref="O201:O264" si="30">IF($H201=$O$7,$L201,"")</f>
        <v/>
      </c>
      <c r="P201" s="29" t="str">
        <f t="shared" ref="P201:P264" si="31">IF($H201=$P$7,$L201,"")</f>
        <v/>
      </c>
    </row>
    <row r="202" spans="1:16" s="24" customFormat="1">
      <c r="A202" s="145">
        <f t="shared" ref="A202:A265" si="32">EDATE(A201,1)</f>
        <v>50104</v>
      </c>
      <c r="B202" s="24">
        <f t="shared" si="25"/>
        <v>3</v>
      </c>
      <c r="C202" s="24">
        <f t="shared" si="26"/>
        <v>2037</v>
      </c>
      <c r="F202" s="26"/>
      <c r="G202" s="40"/>
      <c r="H202" s="40"/>
      <c r="I202" s="40"/>
      <c r="J202" s="41"/>
      <c r="K202" s="29" t="str">
        <f>IF(SUMPRODUCT((MONTH('4. Trading Tracker'!$F$8:$F$703)=B202)*(YEAR('4. Trading Tracker'!$F$8:$F$703)=C202)*('4. Trading Tracker'!$L$8:$L$703))&gt;0,SUMPRODUCT((MONTH('4. Trading Tracker'!$F$8:$F$703)=B202)*(YEAR('4. Trading Tracker'!$F$8:$F$703)=C202)*('4. Trading Tracker'!$L$8:$L$703)),"")</f>
        <v/>
      </c>
      <c r="L202" s="29">
        <f t="shared" si="27"/>
        <v>0</v>
      </c>
      <c r="M202" s="29" t="str">
        <f t="shared" si="28"/>
        <v/>
      </c>
      <c r="N202" s="29" t="str">
        <f t="shared" si="29"/>
        <v/>
      </c>
      <c r="O202" s="29" t="str">
        <f t="shared" si="30"/>
        <v/>
      </c>
      <c r="P202" s="29" t="str">
        <f t="shared" si="31"/>
        <v/>
      </c>
    </row>
    <row r="203" spans="1:16" s="24" customFormat="1">
      <c r="A203" s="145">
        <f t="shared" si="32"/>
        <v>50135</v>
      </c>
      <c r="B203" s="24">
        <f t="shared" si="25"/>
        <v>4</v>
      </c>
      <c r="C203" s="24">
        <f t="shared" si="26"/>
        <v>2037</v>
      </c>
      <c r="F203" s="26"/>
      <c r="G203" s="40"/>
      <c r="H203" s="40"/>
      <c r="I203" s="40"/>
      <c r="J203" s="41"/>
      <c r="K203" s="29" t="str">
        <f>IF(SUMPRODUCT((MONTH('4. Trading Tracker'!$F$8:$F$703)=B203)*(YEAR('4. Trading Tracker'!$F$8:$F$703)=C203)*('4. Trading Tracker'!$L$8:$L$703))&gt;0,SUMPRODUCT((MONTH('4. Trading Tracker'!$F$8:$F$703)=B203)*(YEAR('4. Trading Tracker'!$F$8:$F$703)=C203)*('4. Trading Tracker'!$L$8:$L$703)),"")</f>
        <v/>
      </c>
      <c r="L203" s="29">
        <f t="shared" si="27"/>
        <v>0</v>
      </c>
      <c r="M203" s="29" t="str">
        <f t="shared" si="28"/>
        <v/>
      </c>
      <c r="N203" s="29" t="str">
        <f t="shared" si="29"/>
        <v/>
      </c>
      <c r="O203" s="29" t="str">
        <f t="shared" si="30"/>
        <v/>
      </c>
      <c r="P203" s="29" t="str">
        <f t="shared" si="31"/>
        <v/>
      </c>
    </row>
    <row r="204" spans="1:16" s="24" customFormat="1">
      <c r="A204" s="145">
        <f t="shared" si="32"/>
        <v>50165</v>
      </c>
      <c r="B204" s="24">
        <f t="shared" si="25"/>
        <v>5</v>
      </c>
      <c r="C204" s="24">
        <f t="shared" si="26"/>
        <v>2037</v>
      </c>
      <c r="F204" s="26"/>
      <c r="G204" s="40"/>
      <c r="H204" s="40"/>
      <c r="I204" s="40"/>
      <c r="J204" s="41"/>
      <c r="K204" s="29" t="str">
        <f>IF(SUMPRODUCT((MONTH('4. Trading Tracker'!$F$8:$F$703)=B204)*(YEAR('4. Trading Tracker'!$F$8:$F$703)=C204)*('4. Trading Tracker'!$L$8:$L$703))&gt;0,SUMPRODUCT((MONTH('4. Trading Tracker'!$F$8:$F$703)=B204)*(YEAR('4. Trading Tracker'!$F$8:$F$703)=C204)*('4. Trading Tracker'!$L$8:$L$703)),"")</f>
        <v/>
      </c>
      <c r="L204" s="29">
        <f t="shared" si="27"/>
        <v>0</v>
      </c>
      <c r="M204" s="29" t="str">
        <f t="shared" si="28"/>
        <v/>
      </c>
      <c r="N204" s="29" t="str">
        <f t="shared" si="29"/>
        <v/>
      </c>
      <c r="O204" s="29" t="str">
        <f t="shared" si="30"/>
        <v/>
      </c>
      <c r="P204" s="29" t="str">
        <f t="shared" si="31"/>
        <v/>
      </c>
    </row>
    <row r="205" spans="1:16" s="24" customFormat="1">
      <c r="A205" s="145">
        <f t="shared" si="32"/>
        <v>50196</v>
      </c>
      <c r="B205" s="24">
        <f t="shared" si="25"/>
        <v>6</v>
      </c>
      <c r="C205" s="24">
        <f t="shared" si="26"/>
        <v>2037</v>
      </c>
      <c r="F205" s="26"/>
      <c r="G205" s="40"/>
      <c r="H205" s="40"/>
      <c r="I205" s="40"/>
      <c r="J205" s="41"/>
      <c r="K205" s="29" t="str">
        <f>IF(SUMPRODUCT((MONTH('4. Trading Tracker'!$F$8:$F$703)=B205)*(YEAR('4. Trading Tracker'!$F$8:$F$703)=C205)*('4. Trading Tracker'!$L$8:$L$703))&gt;0,SUMPRODUCT((MONTH('4. Trading Tracker'!$F$8:$F$703)=B205)*(YEAR('4. Trading Tracker'!$F$8:$F$703)=C205)*('4. Trading Tracker'!$L$8:$L$703)),"")</f>
        <v/>
      </c>
      <c r="L205" s="29">
        <f t="shared" si="27"/>
        <v>0</v>
      </c>
      <c r="M205" s="29" t="str">
        <f t="shared" si="28"/>
        <v/>
      </c>
      <c r="N205" s="29" t="str">
        <f t="shared" si="29"/>
        <v/>
      </c>
      <c r="O205" s="29" t="str">
        <f t="shared" si="30"/>
        <v/>
      </c>
      <c r="P205" s="29" t="str">
        <f t="shared" si="31"/>
        <v/>
      </c>
    </row>
    <row r="206" spans="1:16" s="24" customFormat="1">
      <c r="A206" s="145">
        <f t="shared" si="32"/>
        <v>50226</v>
      </c>
      <c r="B206" s="24">
        <f t="shared" si="25"/>
        <v>7</v>
      </c>
      <c r="C206" s="24">
        <f t="shared" si="26"/>
        <v>2037</v>
      </c>
      <c r="F206" s="26"/>
      <c r="G206" s="40"/>
      <c r="H206" s="40"/>
      <c r="I206" s="40"/>
      <c r="J206" s="41"/>
      <c r="K206" s="29" t="str">
        <f>IF(SUMPRODUCT((MONTH('4. Trading Tracker'!$F$8:$F$703)=B206)*(YEAR('4. Trading Tracker'!$F$8:$F$703)=C206)*('4. Trading Tracker'!$L$8:$L$703))&gt;0,SUMPRODUCT((MONTH('4. Trading Tracker'!$F$8:$F$703)=B206)*(YEAR('4. Trading Tracker'!$F$8:$F$703)=C206)*('4. Trading Tracker'!$L$8:$L$703)),"")</f>
        <v/>
      </c>
      <c r="L206" s="29">
        <f t="shared" si="27"/>
        <v>0</v>
      </c>
      <c r="M206" s="29" t="str">
        <f t="shared" si="28"/>
        <v/>
      </c>
      <c r="N206" s="29" t="str">
        <f t="shared" si="29"/>
        <v/>
      </c>
      <c r="O206" s="29" t="str">
        <f t="shared" si="30"/>
        <v/>
      </c>
      <c r="P206" s="29" t="str">
        <f t="shared" si="31"/>
        <v/>
      </c>
    </row>
    <row r="207" spans="1:16" s="24" customFormat="1">
      <c r="A207" s="145">
        <f t="shared" si="32"/>
        <v>50257</v>
      </c>
      <c r="B207" s="24">
        <f t="shared" si="25"/>
        <v>8</v>
      </c>
      <c r="C207" s="24">
        <f t="shared" si="26"/>
        <v>2037</v>
      </c>
      <c r="F207" s="26"/>
      <c r="G207" s="40"/>
      <c r="H207" s="40"/>
      <c r="I207" s="40"/>
      <c r="J207" s="41"/>
      <c r="K207" s="29" t="str">
        <f>IF(SUMPRODUCT((MONTH('4. Trading Tracker'!$F$8:$F$703)=B207)*(YEAR('4. Trading Tracker'!$F$8:$F$703)=C207)*('4. Trading Tracker'!$L$8:$L$703))&gt;0,SUMPRODUCT((MONTH('4. Trading Tracker'!$F$8:$F$703)=B207)*(YEAR('4. Trading Tracker'!$F$8:$F$703)=C207)*('4. Trading Tracker'!$L$8:$L$703)),"")</f>
        <v/>
      </c>
      <c r="L207" s="29">
        <f t="shared" si="27"/>
        <v>0</v>
      </c>
      <c r="M207" s="29" t="str">
        <f t="shared" si="28"/>
        <v/>
      </c>
      <c r="N207" s="29" t="str">
        <f t="shared" si="29"/>
        <v/>
      </c>
      <c r="O207" s="29" t="str">
        <f t="shared" si="30"/>
        <v/>
      </c>
      <c r="P207" s="29" t="str">
        <f t="shared" si="31"/>
        <v/>
      </c>
    </row>
    <row r="208" spans="1:16" s="24" customFormat="1">
      <c r="A208" s="145">
        <f t="shared" si="32"/>
        <v>50288</v>
      </c>
      <c r="B208" s="24">
        <f t="shared" si="25"/>
        <v>9</v>
      </c>
      <c r="C208" s="24">
        <f t="shared" si="26"/>
        <v>2037</v>
      </c>
      <c r="F208" s="26"/>
      <c r="G208" s="40"/>
      <c r="H208" s="40"/>
      <c r="I208" s="40"/>
      <c r="J208" s="41"/>
      <c r="K208" s="29" t="str">
        <f>IF(SUMPRODUCT((MONTH('4. Trading Tracker'!$F$8:$F$703)=B208)*(YEAR('4. Trading Tracker'!$F$8:$F$703)=C208)*('4. Trading Tracker'!$L$8:$L$703))&gt;0,SUMPRODUCT((MONTH('4. Trading Tracker'!$F$8:$F$703)=B208)*(YEAR('4. Trading Tracker'!$F$8:$F$703)=C208)*('4. Trading Tracker'!$L$8:$L$703)),"")</f>
        <v/>
      </c>
      <c r="L208" s="29">
        <f t="shared" si="27"/>
        <v>0</v>
      </c>
      <c r="M208" s="29" t="str">
        <f t="shared" si="28"/>
        <v/>
      </c>
      <c r="N208" s="29" t="str">
        <f t="shared" si="29"/>
        <v/>
      </c>
      <c r="O208" s="29" t="str">
        <f t="shared" si="30"/>
        <v/>
      </c>
      <c r="P208" s="29" t="str">
        <f t="shared" si="31"/>
        <v/>
      </c>
    </row>
    <row r="209" spans="1:16" s="24" customFormat="1">
      <c r="A209" s="145">
        <f t="shared" si="32"/>
        <v>50318</v>
      </c>
      <c r="B209" s="24">
        <f t="shared" si="25"/>
        <v>10</v>
      </c>
      <c r="C209" s="24">
        <f t="shared" si="26"/>
        <v>2037</v>
      </c>
      <c r="F209" s="26"/>
      <c r="G209" s="40"/>
      <c r="H209" s="40"/>
      <c r="I209" s="40"/>
      <c r="J209" s="41"/>
      <c r="K209" s="29" t="str">
        <f>IF(SUMPRODUCT((MONTH('4. Trading Tracker'!$F$8:$F$703)=B209)*(YEAR('4. Trading Tracker'!$F$8:$F$703)=C209)*('4. Trading Tracker'!$L$8:$L$703))&gt;0,SUMPRODUCT((MONTH('4. Trading Tracker'!$F$8:$F$703)=B209)*(YEAR('4. Trading Tracker'!$F$8:$F$703)=C209)*('4. Trading Tracker'!$L$8:$L$703)),"")</f>
        <v/>
      </c>
      <c r="L209" s="29">
        <f t="shared" si="27"/>
        <v>0</v>
      </c>
      <c r="M209" s="29" t="str">
        <f t="shared" si="28"/>
        <v/>
      </c>
      <c r="N209" s="29" t="str">
        <f t="shared" si="29"/>
        <v/>
      </c>
      <c r="O209" s="29" t="str">
        <f t="shared" si="30"/>
        <v/>
      </c>
      <c r="P209" s="29" t="str">
        <f t="shared" si="31"/>
        <v/>
      </c>
    </row>
    <row r="210" spans="1:16" s="24" customFormat="1">
      <c r="A210" s="145">
        <f t="shared" si="32"/>
        <v>50349</v>
      </c>
      <c r="B210" s="24">
        <f t="shared" si="25"/>
        <v>11</v>
      </c>
      <c r="C210" s="24">
        <f t="shared" si="26"/>
        <v>2037</v>
      </c>
      <c r="F210" s="26"/>
      <c r="G210" s="40"/>
      <c r="H210" s="40"/>
      <c r="I210" s="40"/>
      <c r="J210" s="41"/>
      <c r="K210" s="29" t="str">
        <f>IF(SUMPRODUCT((MONTH('4. Trading Tracker'!$F$8:$F$703)=B210)*(YEAR('4. Trading Tracker'!$F$8:$F$703)=C210)*('4. Trading Tracker'!$L$8:$L$703))&gt;0,SUMPRODUCT((MONTH('4. Trading Tracker'!$F$8:$F$703)=B210)*(YEAR('4. Trading Tracker'!$F$8:$F$703)=C210)*('4. Trading Tracker'!$L$8:$L$703)),"")</f>
        <v/>
      </c>
      <c r="L210" s="29">
        <f t="shared" si="27"/>
        <v>0</v>
      </c>
      <c r="M210" s="29" t="str">
        <f t="shared" si="28"/>
        <v/>
      </c>
      <c r="N210" s="29" t="str">
        <f t="shared" si="29"/>
        <v/>
      </c>
      <c r="O210" s="29" t="str">
        <f t="shared" si="30"/>
        <v/>
      </c>
      <c r="P210" s="29" t="str">
        <f t="shared" si="31"/>
        <v/>
      </c>
    </row>
    <row r="211" spans="1:16" s="24" customFormat="1">
      <c r="A211" s="145">
        <f t="shared" si="32"/>
        <v>50379</v>
      </c>
      <c r="B211" s="24">
        <f t="shared" si="25"/>
        <v>12</v>
      </c>
      <c r="C211" s="24">
        <f t="shared" si="26"/>
        <v>2037</v>
      </c>
      <c r="F211" s="26"/>
      <c r="G211" s="40"/>
      <c r="H211" s="40"/>
      <c r="I211" s="40"/>
      <c r="J211" s="41"/>
      <c r="K211" s="29" t="str">
        <f>IF(SUMPRODUCT((MONTH('4. Trading Tracker'!$F$8:$F$703)=B211)*(YEAR('4. Trading Tracker'!$F$8:$F$703)=C211)*('4. Trading Tracker'!$L$8:$L$703))&gt;0,SUMPRODUCT((MONTH('4. Trading Tracker'!$F$8:$F$703)=B211)*(YEAR('4. Trading Tracker'!$F$8:$F$703)=C211)*('4. Trading Tracker'!$L$8:$L$703)),"")</f>
        <v/>
      </c>
      <c r="L211" s="29">
        <f t="shared" si="27"/>
        <v>0</v>
      </c>
      <c r="M211" s="29" t="str">
        <f t="shared" si="28"/>
        <v/>
      </c>
      <c r="N211" s="29" t="str">
        <f t="shared" si="29"/>
        <v/>
      </c>
      <c r="O211" s="29" t="str">
        <f t="shared" si="30"/>
        <v/>
      </c>
      <c r="P211" s="29" t="str">
        <f t="shared" si="31"/>
        <v/>
      </c>
    </row>
    <row r="212" spans="1:16" s="24" customFormat="1">
      <c r="A212" s="145">
        <f t="shared" si="32"/>
        <v>50410</v>
      </c>
      <c r="B212" s="24">
        <f t="shared" si="25"/>
        <v>1</v>
      </c>
      <c r="C212" s="24">
        <f t="shared" si="26"/>
        <v>2038</v>
      </c>
      <c r="F212" s="26"/>
      <c r="G212" s="40"/>
      <c r="H212" s="40"/>
      <c r="I212" s="40"/>
      <c r="J212" s="41"/>
      <c r="K212" s="29" t="str">
        <f>IF(SUMPRODUCT((MONTH('4. Trading Tracker'!$F$8:$F$703)=B212)*(YEAR('4. Trading Tracker'!$F$8:$F$703)=C212)*('4. Trading Tracker'!$L$8:$L$703))&gt;0,SUMPRODUCT((MONTH('4. Trading Tracker'!$F$8:$F$703)=B212)*(YEAR('4. Trading Tracker'!$F$8:$F$703)=C212)*('4. Trading Tracker'!$L$8:$L$703)),"")</f>
        <v/>
      </c>
      <c r="L212" s="29">
        <f t="shared" si="27"/>
        <v>0</v>
      </c>
      <c r="M212" s="29" t="str">
        <f t="shared" si="28"/>
        <v/>
      </c>
      <c r="N212" s="29" t="str">
        <f t="shared" si="29"/>
        <v/>
      </c>
      <c r="O212" s="29" t="str">
        <f t="shared" si="30"/>
        <v/>
      </c>
      <c r="P212" s="29" t="str">
        <f t="shared" si="31"/>
        <v/>
      </c>
    </row>
    <row r="213" spans="1:16" s="24" customFormat="1">
      <c r="A213" s="145">
        <f t="shared" si="32"/>
        <v>50441</v>
      </c>
      <c r="B213" s="24">
        <f t="shared" si="25"/>
        <v>2</v>
      </c>
      <c r="C213" s="24">
        <f t="shared" si="26"/>
        <v>2038</v>
      </c>
      <c r="F213" s="26"/>
      <c r="G213" s="40"/>
      <c r="H213" s="40"/>
      <c r="I213" s="40"/>
      <c r="J213" s="41"/>
      <c r="K213" s="29" t="str">
        <f>IF(SUMPRODUCT((MONTH('4. Trading Tracker'!$F$8:$F$703)=B213)*(YEAR('4. Trading Tracker'!$F$8:$F$703)=C213)*('4. Trading Tracker'!$L$8:$L$703))&gt;0,SUMPRODUCT((MONTH('4. Trading Tracker'!$F$8:$F$703)=B213)*(YEAR('4. Trading Tracker'!$F$8:$F$703)=C213)*('4. Trading Tracker'!$L$8:$L$703)),"")</f>
        <v/>
      </c>
      <c r="L213" s="29">
        <f t="shared" si="27"/>
        <v>0</v>
      </c>
      <c r="M213" s="29" t="str">
        <f t="shared" si="28"/>
        <v/>
      </c>
      <c r="N213" s="29" t="str">
        <f t="shared" si="29"/>
        <v/>
      </c>
      <c r="O213" s="29" t="str">
        <f t="shared" si="30"/>
        <v/>
      </c>
      <c r="P213" s="29" t="str">
        <f t="shared" si="31"/>
        <v/>
      </c>
    </row>
    <row r="214" spans="1:16" s="24" customFormat="1">
      <c r="A214" s="145">
        <f t="shared" si="32"/>
        <v>50469</v>
      </c>
      <c r="B214" s="24">
        <f t="shared" si="25"/>
        <v>3</v>
      </c>
      <c r="C214" s="24">
        <f t="shared" si="26"/>
        <v>2038</v>
      </c>
      <c r="F214" s="26"/>
      <c r="G214" s="40"/>
      <c r="H214" s="40"/>
      <c r="I214" s="40"/>
      <c r="J214" s="41"/>
      <c r="K214" s="29" t="str">
        <f>IF(SUMPRODUCT((MONTH('4. Trading Tracker'!$F$8:$F$703)=B214)*(YEAR('4. Trading Tracker'!$F$8:$F$703)=C214)*('4. Trading Tracker'!$L$8:$L$703))&gt;0,SUMPRODUCT((MONTH('4. Trading Tracker'!$F$8:$F$703)=B214)*(YEAR('4. Trading Tracker'!$F$8:$F$703)=C214)*('4. Trading Tracker'!$L$8:$L$703)),"")</f>
        <v/>
      </c>
      <c r="L214" s="29">
        <f t="shared" si="27"/>
        <v>0</v>
      </c>
      <c r="M214" s="29" t="str">
        <f t="shared" si="28"/>
        <v/>
      </c>
      <c r="N214" s="29" t="str">
        <f t="shared" si="29"/>
        <v/>
      </c>
      <c r="O214" s="29" t="str">
        <f t="shared" si="30"/>
        <v/>
      </c>
      <c r="P214" s="29" t="str">
        <f t="shared" si="31"/>
        <v/>
      </c>
    </row>
    <row r="215" spans="1:16" s="24" customFormat="1">
      <c r="A215" s="145">
        <f t="shared" si="32"/>
        <v>50500</v>
      </c>
      <c r="B215" s="24">
        <f t="shared" si="25"/>
        <v>4</v>
      </c>
      <c r="C215" s="24">
        <f t="shared" si="26"/>
        <v>2038</v>
      </c>
      <c r="F215" s="26"/>
      <c r="G215" s="40"/>
      <c r="H215" s="40"/>
      <c r="I215" s="40"/>
      <c r="J215" s="41"/>
      <c r="K215" s="29" t="str">
        <f>IF(SUMPRODUCT((MONTH('4. Trading Tracker'!$F$8:$F$703)=B215)*(YEAR('4. Trading Tracker'!$F$8:$F$703)=C215)*('4. Trading Tracker'!$L$8:$L$703))&gt;0,SUMPRODUCT((MONTH('4. Trading Tracker'!$F$8:$F$703)=B215)*(YEAR('4. Trading Tracker'!$F$8:$F$703)=C215)*('4. Trading Tracker'!$L$8:$L$703)),"")</f>
        <v/>
      </c>
      <c r="L215" s="29">
        <f t="shared" si="27"/>
        <v>0</v>
      </c>
      <c r="M215" s="29" t="str">
        <f t="shared" si="28"/>
        <v/>
      </c>
      <c r="N215" s="29" t="str">
        <f t="shared" si="29"/>
        <v/>
      </c>
      <c r="O215" s="29" t="str">
        <f t="shared" si="30"/>
        <v/>
      </c>
      <c r="P215" s="29" t="str">
        <f t="shared" si="31"/>
        <v/>
      </c>
    </row>
    <row r="216" spans="1:16" s="24" customFormat="1">
      <c r="A216" s="145">
        <f t="shared" si="32"/>
        <v>50530</v>
      </c>
      <c r="B216" s="24">
        <f t="shared" si="25"/>
        <v>5</v>
      </c>
      <c r="C216" s="24">
        <f t="shared" si="26"/>
        <v>2038</v>
      </c>
      <c r="F216" s="26"/>
      <c r="G216" s="40"/>
      <c r="H216" s="40"/>
      <c r="I216" s="40"/>
      <c r="J216" s="41"/>
      <c r="K216" s="29" t="str">
        <f>IF(SUMPRODUCT((MONTH('4. Trading Tracker'!$F$8:$F$703)=B216)*(YEAR('4. Trading Tracker'!$F$8:$F$703)=C216)*('4. Trading Tracker'!$L$8:$L$703))&gt;0,SUMPRODUCT((MONTH('4. Trading Tracker'!$F$8:$F$703)=B216)*(YEAR('4. Trading Tracker'!$F$8:$F$703)=C216)*('4. Trading Tracker'!$L$8:$L$703)),"")</f>
        <v/>
      </c>
      <c r="L216" s="29">
        <f t="shared" si="27"/>
        <v>0</v>
      </c>
      <c r="M216" s="29" t="str">
        <f t="shared" si="28"/>
        <v/>
      </c>
      <c r="N216" s="29" t="str">
        <f t="shared" si="29"/>
        <v/>
      </c>
      <c r="O216" s="29" t="str">
        <f t="shared" si="30"/>
        <v/>
      </c>
      <c r="P216" s="29" t="str">
        <f t="shared" si="31"/>
        <v/>
      </c>
    </row>
    <row r="217" spans="1:16" s="24" customFormat="1">
      <c r="A217" s="145">
        <f t="shared" si="32"/>
        <v>50561</v>
      </c>
      <c r="B217" s="24">
        <f t="shared" si="25"/>
        <v>6</v>
      </c>
      <c r="C217" s="24">
        <f t="shared" si="26"/>
        <v>2038</v>
      </c>
      <c r="F217" s="26"/>
      <c r="G217" s="40"/>
      <c r="H217" s="40"/>
      <c r="I217" s="40"/>
      <c r="J217" s="41"/>
      <c r="K217" s="29" t="str">
        <f>IF(SUMPRODUCT((MONTH('4. Trading Tracker'!$F$8:$F$703)=B217)*(YEAR('4. Trading Tracker'!$F$8:$F$703)=C217)*('4. Trading Tracker'!$L$8:$L$703))&gt;0,SUMPRODUCT((MONTH('4. Trading Tracker'!$F$8:$F$703)=B217)*(YEAR('4. Trading Tracker'!$F$8:$F$703)=C217)*('4. Trading Tracker'!$L$8:$L$703)),"")</f>
        <v/>
      </c>
      <c r="L217" s="29">
        <f t="shared" si="27"/>
        <v>0</v>
      </c>
      <c r="M217" s="29" t="str">
        <f t="shared" si="28"/>
        <v/>
      </c>
      <c r="N217" s="29" t="str">
        <f t="shared" si="29"/>
        <v/>
      </c>
      <c r="O217" s="29" t="str">
        <f t="shared" si="30"/>
        <v/>
      </c>
      <c r="P217" s="29" t="str">
        <f t="shared" si="31"/>
        <v/>
      </c>
    </row>
    <row r="218" spans="1:16" s="24" customFormat="1">
      <c r="A218" s="145">
        <f t="shared" si="32"/>
        <v>50591</v>
      </c>
      <c r="B218" s="24">
        <f t="shared" si="25"/>
        <v>7</v>
      </c>
      <c r="C218" s="24">
        <f t="shared" si="26"/>
        <v>2038</v>
      </c>
      <c r="F218" s="26"/>
      <c r="G218" s="40"/>
      <c r="H218" s="40"/>
      <c r="I218" s="40"/>
      <c r="J218" s="41"/>
      <c r="K218" s="29" t="str">
        <f>IF(SUMPRODUCT((MONTH('4. Trading Tracker'!$F$8:$F$703)=B218)*(YEAR('4. Trading Tracker'!$F$8:$F$703)=C218)*('4. Trading Tracker'!$L$8:$L$703))&gt;0,SUMPRODUCT((MONTH('4. Trading Tracker'!$F$8:$F$703)=B218)*(YEAR('4. Trading Tracker'!$F$8:$F$703)=C218)*('4. Trading Tracker'!$L$8:$L$703)),"")</f>
        <v/>
      </c>
      <c r="L218" s="29">
        <f t="shared" si="27"/>
        <v>0</v>
      </c>
      <c r="M218" s="29" t="str">
        <f t="shared" si="28"/>
        <v/>
      </c>
      <c r="N218" s="29" t="str">
        <f t="shared" si="29"/>
        <v/>
      </c>
      <c r="O218" s="29" t="str">
        <f t="shared" si="30"/>
        <v/>
      </c>
      <c r="P218" s="29" t="str">
        <f t="shared" si="31"/>
        <v/>
      </c>
    </row>
    <row r="219" spans="1:16" s="24" customFormat="1">
      <c r="A219" s="145">
        <f t="shared" si="32"/>
        <v>50622</v>
      </c>
      <c r="B219" s="24">
        <f t="shared" si="25"/>
        <v>8</v>
      </c>
      <c r="C219" s="24">
        <f t="shared" si="26"/>
        <v>2038</v>
      </c>
      <c r="F219" s="26"/>
      <c r="G219" s="40"/>
      <c r="H219" s="40"/>
      <c r="I219" s="40"/>
      <c r="J219" s="41"/>
      <c r="K219" s="29" t="str">
        <f>IF(SUMPRODUCT((MONTH('4. Trading Tracker'!$F$8:$F$703)=B219)*(YEAR('4. Trading Tracker'!$F$8:$F$703)=C219)*('4. Trading Tracker'!$L$8:$L$703))&gt;0,SUMPRODUCT((MONTH('4. Trading Tracker'!$F$8:$F$703)=B219)*(YEAR('4. Trading Tracker'!$F$8:$F$703)=C219)*('4. Trading Tracker'!$L$8:$L$703)),"")</f>
        <v/>
      </c>
      <c r="L219" s="29">
        <f t="shared" si="27"/>
        <v>0</v>
      </c>
      <c r="M219" s="29" t="str">
        <f t="shared" si="28"/>
        <v/>
      </c>
      <c r="N219" s="29" t="str">
        <f t="shared" si="29"/>
        <v/>
      </c>
      <c r="O219" s="29" t="str">
        <f t="shared" si="30"/>
        <v/>
      </c>
      <c r="P219" s="29" t="str">
        <f t="shared" si="31"/>
        <v/>
      </c>
    </row>
    <row r="220" spans="1:16" s="24" customFormat="1">
      <c r="A220" s="145">
        <f t="shared" si="32"/>
        <v>50653</v>
      </c>
      <c r="B220" s="24">
        <f t="shared" si="25"/>
        <v>9</v>
      </c>
      <c r="C220" s="24">
        <f t="shared" si="26"/>
        <v>2038</v>
      </c>
      <c r="F220" s="26"/>
      <c r="G220" s="40"/>
      <c r="H220" s="40"/>
      <c r="I220" s="40"/>
      <c r="J220" s="41"/>
      <c r="K220" s="29" t="str">
        <f>IF(SUMPRODUCT((MONTH('4. Trading Tracker'!$F$8:$F$703)=B220)*(YEAR('4. Trading Tracker'!$F$8:$F$703)=C220)*('4. Trading Tracker'!$L$8:$L$703))&gt;0,SUMPRODUCT((MONTH('4. Trading Tracker'!$F$8:$F$703)=B220)*(YEAR('4. Trading Tracker'!$F$8:$F$703)=C220)*('4. Trading Tracker'!$L$8:$L$703)),"")</f>
        <v/>
      </c>
      <c r="L220" s="29">
        <f t="shared" si="27"/>
        <v>0</v>
      </c>
      <c r="M220" s="29" t="str">
        <f t="shared" si="28"/>
        <v/>
      </c>
      <c r="N220" s="29" t="str">
        <f t="shared" si="29"/>
        <v/>
      </c>
      <c r="O220" s="29" t="str">
        <f t="shared" si="30"/>
        <v/>
      </c>
      <c r="P220" s="29" t="str">
        <f t="shared" si="31"/>
        <v/>
      </c>
    </row>
    <row r="221" spans="1:16" s="24" customFormat="1">
      <c r="A221" s="145">
        <f t="shared" si="32"/>
        <v>50683</v>
      </c>
      <c r="B221" s="24">
        <f t="shared" si="25"/>
        <v>10</v>
      </c>
      <c r="C221" s="24">
        <f t="shared" si="26"/>
        <v>2038</v>
      </c>
      <c r="F221" s="26"/>
      <c r="G221" s="40"/>
      <c r="H221" s="40"/>
      <c r="I221" s="40"/>
      <c r="J221" s="41"/>
      <c r="K221" s="29" t="str">
        <f>IF(SUMPRODUCT((MONTH('4. Trading Tracker'!$F$8:$F$703)=B221)*(YEAR('4. Trading Tracker'!$F$8:$F$703)=C221)*('4. Trading Tracker'!$L$8:$L$703))&gt;0,SUMPRODUCT((MONTH('4. Trading Tracker'!$F$8:$F$703)=B221)*(YEAR('4. Trading Tracker'!$F$8:$F$703)=C221)*('4. Trading Tracker'!$L$8:$L$703)),"")</f>
        <v/>
      </c>
      <c r="L221" s="29">
        <f t="shared" si="27"/>
        <v>0</v>
      </c>
      <c r="M221" s="29" t="str">
        <f t="shared" si="28"/>
        <v/>
      </c>
      <c r="N221" s="29" t="str">
        <f t="shared" si="29"/>
        <v/>
      </c>
      <c r="O221" s="29" t="str">
        <f t="shared" si="30"/>
        <v/>
      </c>
      <c r="P221" s="29" t="str">
        <f t="shared" si="31"/>
        <v/>
      </c>
    </row>
    <row r="222" spans="1:16" s="24" customFormat="1">
      <c r="A222" s="145">
        <f t="shared" si="32"/>
        <v>50714</v>
      </c>
      <c r="B222" s="24">
        <f t="shared" si="25"/>
        <v>11</v>
      </c>
      <c r="C222" s="24">
        <f t="shared" si="26"/>
        <v>2038</v>
      </c>
      <c r="F222" s="26"/>
      <c r="G222" s="40"/>
      <c r="H222" s="40"/>
      <c r="I222" s="40"/>
      <c r="J222" s="41"/>
      <c r="K222" s="29" t="str">
        <f>IF(SUMPRODUCT((MONTH('4. Trading Tracker'!$F$8:$F$703)=B222)*(YEAR('4. Trading Tracker'!$F$8:$F$703)=C222)*('4. Trading Tracker'!$L$8:$L$703))&gt;0,SUMPRODUCT((MONTH('4. Trading Tracker'!$F$8:$F$703)=B222)*(YEAR('4. Trading Tracker'!$F$8:$F$703)=C222)*('4. Trading Tracker'!$L$8:$L$703)),"")</f>
        <v/>
      </c>
      <c r="L222" s="29">
        <f t="shared" si="27"/>
        <v>0</v>
      </c>
      <c r="M222" s="29" t="str">
        <f t="shared" si="28"/>
        <v/>
      </c>
      <c r="N222" s="29" t="str">
        <f t="shared" si="29"/>
        <v/>
      </c>
      <c r="O222" s="29" t="str">
        <f t="shared" si="30"/>
        <v/>
      </c>
      <c r="P222" s="29" t="str">
        <f t="shared" si="31"/>
        <v/>
      </c>
    </row>
    <row r="223" spans="1:16" s="24" customFormat="1">
      <c r="A223" s="145">
        <f t="shared" si="32"/>
        <v>50744</v>
      </c>
      <c r="B223" s="24">
        <f t="shared" si="25"/>
        <v>12</v>
      </c>
      <c r="C223" s="24">
        <f t="shared" si="26"/>
        <v>2038</v>
      </c>
      <c r="F223" s="26"/>
      <c r="G223" s="40"/>
      <c r="H223" s="40"/>
      <c r="I223" s="40"/>
      <c r="J223" s="41"/>
      <c r="K223" s="29" t="str">
        <f>IF(SUMPRODUCT((MONTH('4. Trading Tracker'!$F$8:$F$703)=B223)*(YEAR('4. Trading Tracker'!$F$8:$F$703)=C223)*('4. Trading Tracker'!$L$8:$L$703))&gt;0,SUMPRODUCT((MONTH('4. Trading Tracker'!$F$8:$F$703)=B223)*(YEAR('4. Trading Tracker'!$F$8:$F$703)=C223)*('4. Trading Tracker'!$L$8:$L$703)),"")</f>
        <v/>
      </c>
      <c r="L223" s="29">
        <f t="shared" si="27"/>
        <v>0</v>
      </c>
      <c r="M223" s="29" t="str">
        <f t="shared" si="28"/>
        <v/>
      </c>
      <c r="N223" s="29" t="str">
        <f t="shared" si="29"/>
        <v/>
      </c>
      <c r="O223" s="29" t="str">
        <f t="shared" si="30"/>
        <v/>
      </c>
      <c r="P223" s="29" t="str">
        <f t="shared" si="31"/>
        <v/>
      </c>
    </row>
    <row r="224" spans="1:16" s="24" customFormat="1">
      <c r="A224" s="145">
        <f t="shared" si="32"/>
        <v>50775</v>
      </c>
      <c r="B224" s="24">
        <f t="shared" si="25"/>
        <v>1</v>
      </c>
      <c r="C224" s="24">
        <f t="shared" si="26"/>
        <v>2039</v>
      </c>
      <c r="F224" s="26"/>
      <c r="G224" s="40"/>
      <c r="H224" s="40"/>
      <c r="I224" s="40"/>
      <c r="J224" s="41"/>
      <c r="K224" s="29" t="str">
        <f>IF(SUMPRODUCT((MONTH('4. Trading Tracker'!$F$8:$F$703)=B224)*(YEAR('4. Trading Tracker'!$F$8:$F$703)=C224)*('4. Trading Tracker'!$L$8:$L$703))&gt;0,SUMPRODUCT((MONTH('4. Trading Tracker'!$F$8:$F$703)=B224)*(YEAR('4. Trading Tracker'!$F$8:$F$703)=C224)*('4. Trading Tracker'!$L$8:$L$703)),"")</f>
        <v/>
      </c>
      <c r="L224" s="29">
        <f t="shared" si="27"/>
        <v>0</v>
      </c>
      <c r="M224" s="29" t="str">
        <f t="shared" si="28"/>
        <v/>
      </c>
      <c r="N224" s="29" t="str">
        <f t="shared" si="29"/>
        <v/>
      </c>
      <c r="O224" s="29" t="str">
        <f t="shared" si="30"/>
        <v/>
      </c>
      <c r="P224" s="29" t="str">
        <f t="shared" si="31"/>
        <v/>
      </c>
    </row>
    <row r="225" spans="1:16" s="24" customFormat="1">
      <c r="A225" s="145">
        <f t="shared" si="32"/>
        <v>50806</v>
      </c>
      <c r="B225" s="24">
        <f t="shared" si="25"/>
        <v>2</v>
      </c>
      <c r="C225" s="24">
        <f t="shared" si="26"/>
        <v>2039</v>
      </c>
      <c r="F225" s="26"/>
      <c r="G225" s="40"/>
      <c r="H225" s="40"/>
      <c r="I225" s="40"/>
      <c r="J225" s="41"/>
      <c r="K225" s="29" t="str">
        <f>IF(SUMPRODUCT((MONTH('4. Trading Tracker'!$F$8:$F$703)=B225)*(YEAR('4. Trading Tracker'!$F$8:$F$703)=C225)*('4. Trading Tracker'!$L$8:$L$703))&gt;0,SUMPRODUCT((MONTH('4. Trading Tracker'!$F$8:$F$703)=B225)*(YEAR('4. Trading Tracker'!$F$8:$F$703)=C225)*('4. Trading Tracker'!$L$8:$L$703)),"")</f>
        <v/>
      </c>
      <c r="L225" s="29">
        <f t="shared" si="27"/>
        <v>0</v>
      </c>
      <c r="M225" s="29" t="str">
        <f t="shared" si="28"/>
        <v/>
      </c>
      <c r="N225" s="29" t="str">
        <f t="shared" si="29"/>
        <v/>
      </c>
      <c r="O225" s="29" t="str">
        <f t="shared" si="30"/>
        <v/>
      </c>
      <c r="P225" s="29" t="str">
        <f t="shared" si="31"/>
        <v/>
      </c>
    </row>
    <row r="226" spans="1:16" s="24" customFormat="1">
      <c r="A226" s="145">
        <f t="shared" si="32"/>
        <v>50834</v>
      </c>
      <c r="B226" s="24">
        <f t="shared" si="25"/>
        <v>3</v>
      </c>
      <c r="C226" s="24">
        <f t="shared" si="26"/>
        <v>2039</v>
      </c>
      <c r="F226" s="26"/>
      <c r="G226" s="40"/>
      <c r="H226" s="40"/>
      <c r="I226" s="40"/>
      <c r="J226" s="41"/>
      <c r="K226" s="29" t="str">
        <f>IF(SUMPRODUCT((MONTH('4. Trading Tracker'!$F$8:$F$703)=B226)*(YEAR('4. Trading Tracker'!$F$8:$F$703)=C226)*('4. Trading Tracker'!$L$8:$L$703))&gt;0,SUMPRODUCT((MONTH('4. Trading Tracker'!$F$8:$F$703)=B226)*(YEAR('4. Trading Tracker'!$F$8:$F$703)=C226)*('4. Trading Tracker'!$L$8:$L$703)),"")</f>
        <v/>
      </c>
      <c r="L226" s="29">
        <f t="shared" si="27"/>
        <v>0</v>
      </c>
      <c r="M226" s="29" t="str">
        <f t="shared" si="28"/>
        <v/>
      </c>
      <c r="N226" s="29" t="str">
        <f t="shared" si="29"/>
        <v/>
      </c>
      <c r="O226" s="29" t="str">
        <f t="shared" si="30"/>
        <v/>
      </c>
      <c r="P226" s="29" t="str">
        <f t="shared" si="31"/>
        <v/>
      </c>
    </row>
    <row r="227" spans="1:16" s="24" customFormat="1">
      <c r="A227" s="145">
        <f t="shared" si="32"/>
        <v>50865</v>
      </c>
      <c r="B227" s="24">
        <f t="shared" si="25"/>
        <v>4</v>
      </c>
      <c r="C227" s="24">
        <f t="shared" si="26"/>
        <v>2039</v>
      </c>
      <c r="F227" s="26"/>
      <c r="G227" s="40"/>
      <c r="H227" s="40"/>
      <c r="I227" s="40"/>
      <c r="J227" s="41"/>
      <c r="K227" s="29" t="str">
        <f>IF(SUMPRODUCT((MONTH('4. Trading Tracker'!$F$8:$F$703)=B227)*(YEAR('4. Trading Tracker'!$F$8:$F$703)=C227)*('4. Trading Tracker'!$L$8:$L$703))&gt;0,SUMPRODUCT((MONTH('4. Trading Tracker'!$F$8:$F$703)=B227)*(YEAR('4. Trading Tracker'!$F$8:$F$703)=C227)*('4. Trading Tracker'!$L$8:$L$703)),"")</f>
        <v/>
      </c>
      <c r="L227" s="29">
        <f t="shared" si="27"/>
        <v>0</v>
      </c>
      <c r="M227" s="29" t="str">
        <f t="shared" si="28"/>
        <v/>
      </c>
      <c r="N227" s="29" t="str">
        <f t="shared" si="29"/>
        <v/>
      </c>
      <c r="O227" s="29" t="str">
        <f t="shared" si="30"/>
        <v/>
      </c>
      <c r="P227" s="29" t="str">
        <f t="shared" si="31"/>
        <v/>
      </c>
    </row>
    <row r="228" spans="1:16" s="24" customFormat="1">
      <c r="A228" s="145">
        <f t="shared" si="32"/>
        <v>50895</v>
      </c>
      <c r="B228" s="24">
        <f t="shared" si="25"/>
        <v>5</v>
      </c>
      <c r="C228" s="24">
        <f t="shared" si="26"/>
        <v>2039</v>
      </c>
      <c r="F228" s="26"/>
      <c r="G228" s="40"/>
      <c r="H228" s="40"/>
      <c r="I228" s="40"/>
      <c r="J228" s="41"/>
      <c r="K228" s="29" t="str">
        <f>IF(SUMPRODUCT((MONTH('4. Trading Tracker'!$F$8:$F$703)=B228)*(YEAR('4. Trading Tracker'!$F$8:$F$703)=C228)*('4. Trading Tracker'!$L$8:$L$703))&gt;0,SUMPRODUCT((MONTH('4. Trading Tracker'!$F$8:$F$703)=B228)*(YEAR('4. Trading Tracker'!$F$8:$F$703)=C228)*('4. Trading Tracker'!$L$8:$L$703)),"")</f>
        <v/>
      </c>
      <c r="L228" s="29">
        <f t="shared" si="27"/>
        <v>0</v>
      </c>
      <c r="M228" s="29" t="str">
        <f t="shared" si="28"/>
        <v/>
      </c>
      <c r="N228" s="29" t="str">
        <f t="shared" si="29"/>
        <v/>
      </c>
      <c r="O228" s="29" t="str">
        <f t="shared" si="30"/>
        <v/>
      </c>
      <c r="P228" s="29" t="str">
        <f t="shared" si="31"/>
        <v/>
      </c>
    </row>
    <row r="229" spans="1:16" s="24" customFormat="1">
      <c r="A229" s="145">
        <f t="shared" si="32"/>
        <v>50926</v>
      </c>
      <c r="B229" s="24">
        <f t="shared" si="25"/>
        <v>6</v>
      </c>
      <c r="C229" s="24">
        <f t="shared" si="26"/>
        <v>2039</v>
      </c>
      <c r="F229" s="26"/>
      <c r="G229" s="40"/>
      <c r="H229" s="40"/>
      <c r="I229" s="40"/>
      <c r="J229" s="41"/>
      <c r="K229" s="29" t="str">
        <f>IF(SUMPRODUCT((MONTH('4. Trading Tracker'!$F$8:$F$703)=B229)*(YEAR('4. Trading Tracker'!$F$8:$F$703)=C229)*('4. Trading Tracker'!$L$8:$L$703))&gt;0,SUMPRODUCT((MONTH('4. Trading Tracker'!$F$8:$F$703)=B229)*(YEAR('4. Trading Tracker'!$F$8:$F$703)=C229)*('4. Trading Tracker'!$L$8:$L$703)),"")</f>
        <v/>
      </c>
      <c r="L229" s="29">
        <f t="shared" si="27"/>
        <v>0</v>
      </c>
      <c r="M229" s="29" t="str">
        <f t="shared" si="28"/>
        <v/>
      </c>
      <c r="N229" s="29" t="str">
        <f t="shared" si="29"/>
        <v/>
      </c>
      <c r="O229" s="29" t="str">
        <f t="shared" si="30"/>
        <v/>
      </c>
      <c r="P229" s="29" t="str">
        <f t="shared" si="31"/>
        <v/>
      </c>
    </row>
    <row r="230" spans="1:16" s="24" customFormat="1">
      <c r="A230" s="145">
        <f t="shared" si="32"/>
        <v>50956</v>
      </c>
      <c r="B230" s="24">
        <f t="shared" si="25"/>
        <v>7</v>
      </c>
      <c r="C230" s="24">
        <f t="shared" si="26"/>
        <v>2039</v>
      </c>
      <c r="F230" s="26"/>
      <c r="G230" s="40"/>
      <c r="H230" s="40"/>
      <c r="I230" s="40"/>
      <c r="J230" s="41"/>
      <c r="K230" s="29" t="str">
        <f>IF(SUMPRODUCT((MONTH('4. Trading Tracker'!$F$8:$F$703)=B230)*(YEAR('4. Trading Tracker'!$F$8:$F$703)=C230)*('4. Trading Tracker'!$L$8:$L$703))&gt;0,SUMPRODUCT((MONTH('4. Trading Tracker'!$F$8:$F$703)=B230)*(YEAR('4. Trading Tracker'!$F$8:$F$703)=C230)*('4. Trading Tracker'!$L$8:$L$703)),"")</f>
        <v/>
      </c>
      <c r="L230" s="29">
        <f t="shared" si="27"/>
        <v>0</v>
      </c>
      <c r="M230" s="29" t="str">
        <f t="shared" si="28"/>
        <v/>
      </c>
      <c r="N230" s="29" t="str">
        <f t="shared" si="29"/>
        <v/>
      </c>
      <c r="O230" s="29" t="str">
        <f t="shared" si="30"/>
        <v/>
      </c>
      <c r="P230" s="29" t="str">
        <f t="shared" si="31"/>
        <v/>
      </c>
    </row>
    <row r="231" spans="1:16" s="24" customFormat="1">
      <c r="A231" s="145">
        <f t="shared" si="32"/>
        <v>50987</v>
      </c>
      <c r="B231" s="24">
        <f t="shared" si="25"/>
        <v>8</v>
      </c>
      <c r="C231" s="24">
        <f t="shared" si="26"/>
        <v>2039</v>
      </c>
      <c r="F231" s="26"/>
      <c r="G231" s="40"/>
      <c r="H231" s="40"/>
      <c r="I231" s="40"/>
      <c r="J231" s="41"/>
      <c r="K231" s="29" t="str">
        <f>IF(SUMPRODUCT((MONTH('4. Trading Tracker'!$F$8:$F$703)=B231)*(YEAR('4. Trading Tracker'!$F$8:$F$703)=C231)*('4. Trading Tracker'!$L$8:$L$703))&gt;0,SUMPRODUCT((MONTH('4. Trading Tracker'!$F$8:$F$703)=B231)*(YEAR('4. Trading Tracker'!$F$8:$F$703)=C231)*('4. Trading Tracker'!$L$8:$L$703)),"")</f>
        <v/>
      </c>
      <c r="L231" s="29">
        <f t="shared" si="27"/>
        <v>0</v>
      </c>
      <c r="M231" s="29" t="str">
        <f t="shared" si="28"/>
        <v/>
      </c>
      <c r="N231" s="29" t="str">
        <f t="shared" si="29"/>
        <v/>
      </c>
      <c r="O231" s="29" t="str">
        <f t="shared" si="30"/>
        <v/>
      </c>
      <c r="P231" s="29" t="str">
        <f t="shared" si="31"/>
        <v/>
      </c>
    </row>
    <row r="232" spans="1:16" s="24" customFormat="1">
      <c r="A232" s="145">
        <f t="shared" si="32"/>
        <v>51018</v>
      </c>
      <c r="B232" s="24">
        <f t="shared" si="25"/>
        <v>9</v>
      </c>
      <c r="C232" s="24">
        <f t="shared" si="26"/>
        <v>2039</v>
      </c>
      <c r="F232" s="26"/>
      <c r="G232" s="40"/>
      <c r="H232" s="40"/>
      <c r="I232" s="40"/>
      <c r="J232" s="41"/>
      <c r="K232" s="29" t="str">
        <f>IF(SUMPRODUCT((MONTH('4. Trading Tracker'!$F$8:$F$703)=B232)*(YEAR('4. Trading Tracker'!$F$8:$F$703)=C232)*('4. Trading Tracker'!$L$8:$L$703))&gt;0,SUMPRODUCT((MONTH('4. Trading Tracker'!$F$8:$F$703)=B232)*(YEAR('4. Trading Tracker'!$F$8:$F$703)=C232)*('4. Trading Tracker'!$L$8:$L$703)),"")</f>
        <v/>
      </c>
      <c r="L232" s="29">
        <f t="shared" si="27"/>
        <v>0</v>
      </c>
      <c r="M232" s="29" t="str">
        <f t="shared" si="28"/>
        <v/>
      </c>
      <c r="N232" s="29" t="str">
        <f t="shared" si="29"/>
        <v/>
      </c>
      <c r="O232" s="29" t="str">
        <f t="shared" si="30"/>
        <v/>
      </c>
      <c r="P232" s="29" t="str">
        <f t="shared" si="31"/>
        <v/>
      </c>
    </row>
    <row r="233" spans="1:16" s="24" customFormat="1">
      <c r="A233" s="145">
        <f t="shared" si="32"/>
        <v>51048</v>
      </c>
      <c r="B233" s="24">
        <f t="shared" si="25"/>
        <v>10</v>
      </c>
      <c r="C233" s="24">
        <f t="shared" si="26"/>
        <v>2039</v>
      </c>
      <c r="F233" s="26"/>
      <c r="G233" s="40"/>
      <c r="H233" s="40"/>
      <c r="I233" s="40"/>
      <c r="J233" s="41"/>
      <c r="K233" s="29" t="str">
        <f>IF(SUMPRODUCT((MONTH('4. Trading Tracker'!$F$8:$F$703)=B233)*(YEAR('4. Trading Tracker'!$F$8:$F$703)=C233)*('4. Trading Tracker'!$L$8:$L$703))&gt;0,SUMPRODUCT((MONTH('4. Trading Tracker'!$F$8:$F$703)=B233)*(YEAR('4. Trading Tracker'!$F$8:$F$703)=C233)*('4. Trading Tracker'!$L$8:$L$703)),"")</f>
        <v/>
      </c>
      <c r="L233" s="29">
        <f t="shared" si="27"/>
        <v>0</v>
      </c>
      <c r="M233" s="29" t="str">
        <f t="shared" si="28"/>
        <v/>
      </c>
      <c r="N233" s="29" t="str">
        <f t="shared" si="29"/>
        <v/>
      </c>
      <c r="O233" s="29" t="str">
        <f t="shared" si="30"/>
        <v/>
      </c>
      <c r="P233" s="29" t="str">
        <f t="shared" si="31"/>
        <v/>
      </c>
    </row>
    <row r="234" spans="1:16" s="24" customFormat="1">
      <c r="A234" s="145">
        <f t="shared" si="32"/>
        <v>51079</v>
      </c>
      <c r="B234" s="24">
        <f t="shared" si="25"/>
        <v>11</v>
      </c>
      <c r="C234" s="24">
        <f t="shared" si="26"/>
        <v>2039</v>
      </c>
      <c r="F234" s="26"/>
      <c r="G234" s="40"/>
      <c r="H234" s="40"/>
      <c r="I234" s="40"/>
      <c r="J234" s="41"/>
      <c r="K234" s="29" t="str">
        <f>IF(SUMPRODUCT((MONTH('4. Trading Tracker'!$F$8:$F$703)=B234)*(YEAR('4. Trading Tracker'!$F$8:$F$703)=C234)*('4. Trading Tracker'!$L$8:$L$703))&gt;0,SUMPRODUCT((MONTH('4. Trading Tracker'!$F$8:$F$703)=B234)*(YEAR('4. Trading Tracker'!$F$8:$F$703)=C234)*('4. Trading Tracker'!$L$8:$L$703)),"")</f>
        <v/>
      </c>
      <c r="L234" s="29">
        <f t="shared" si="27"/>
        <v>0</v>
      </c>
      <c r="M234" s="29" t="str">
        <f t="shared" si="28"/>
        <v/>
      </c>
      <c r="N234" s="29" t="str">
        <f t="shared" si="29"/>
        <v/>
      </c>
      <c r="O234" s="29" t="str">
        <f t="shared" si="30"/>
        <v/>
      </c>
      <c r="P234" s="29" t="str">
        <f t="shared" si="31"/>
        <v/>
      </c>
    </row>
    <row r="235" spans="1:16" s="24" customFormat="1">
      <c r="A235" s="145">
        <f t="shared" si="32"/>
        <v>51109</v>
      </c>
      <c r="B235" s="24">
        <f t="shared" si="25"/>
        <v>12</v>
      </c>
      <c r="C235" s="24">
        <f t="shared" si="26"/>
        <v>2039</v>
      </c>
      <c r="F235" s="26"/>
      <c r="G235" s="40"/>
      <c r="H235" s="40"/>
      <c r="I235" s="40"/>
      <c r="J235" s="41"/>
      <c r="K235" s="29" t="str">
        <f>IF(SUMPRODUCT((MONTH('4. Trading Tracker'!$F$8:$F$703)=B235)*(YEAR('4. Trading Tracker'!$F$8:$F$703)=C235)*('4. Trading Tracker'!$L$8:$L$703))&gt;0,SUMPRODUCT((MONTH('4. Trading Tracker'!$F$8:$F$703)=B235)*(YEAR('4. Trading Tracker'!$F$8:$F$703)=C235)*('4. Trading Tracker'!$L$8:$L$703)),"")</f>
        <v/>
      </c>
      <c r="L235" s="29">
        <f t="shared" si="27"/>
        <v>0</v>
      </c>
      <c r="M235" s="29" t="str">
        <f t="shared" si="28"/>
        <v/>
      </c>
      <c r="N235" s="29" t="str">
        <f t="shared" si="29"/>
        <v/>
      </c>
      <c r="O235" s="29" t="str">
        <f t="shared" si="30"/>
        <v/>
      </c>
      <c r="P235" s="29" t="str">
        <f t="shared" si="31"/>
        <v/>
      </c>
    </row>
    <row r="236" spans="1:16" s="24" customFormat="1">
      <c r="A236" s="145">
        <f t="shared" si="32"/>
        <v>51140</v>
      </c>
      <c r="B236" s="24">
        <f t="shared" si="25"/>
        <v>1</v>
      </c>
      <c r="C236" s="24">
        <f t="shared" si="26"/>
        <v>2040</v>
      </c>
      <c r="F236" s="26"/>
      <c r="G236" s="40"/>
      <c r="H236" s="40"/>
      <c r="I236" s="40"/>
      <c r="J236" s="41"/>
      <c r="K236" s="29" t="str">
        <f>IF(SUMPRODUCT((MONTH('4. Trading Tracker'!$F$8:$F$703)=B236)*(YEAR('4. Trading Tracker'!$F$8:$F$703)=C236)*('4. Trading Tracker'!$L$8:$L$703))&gt;0,SUMPRODUCT((MONTH('4. Trading Tracker'!$F$8:$F$703)=B236)*(YEAR('4. Trading Tracker'!$F$8:$F$703)=C236)*('4. Trading Tracker'!$L$8:$L$703)),"")</f>
        <v/>
      </c>
      <c r="L236" s="29">
        <f t="shared" si="27"/>
        <v>0</v>
      </c>
      <c r="M236" s="29" t="str">
        <f t="shared" si="28"/>
        <v/>
      </c>
      <c r="N236" s="29" t="str">
        <f t="shared" si="29"/>
        <v/>
      </c>
      <c r="O236" s="29" t="str">
        <f t="shared" si="30"/>
        <v/>
      </c>
      <c r="P236" s="29" t="str">
        <f t="shared" si="31"/>
        <v/>
      </c>
    </row>
    <row r="237" spans="1:16" s="24" customFormat="1">
      <c r="A237" s="145">
        <f t="shared" si="32"/>
        <v>51171</v>
      </c>
      <c r="B237" s="24">
        <f t="shared" si="25"/>
        <v>2</v>
      </c>
      <c r="C237" s="24">
        <f t="shared" si="26"/>
        <v>2040</v>
      </c>
      <c r="F237" s="26"/>
      <c r="G237" s="40"/>
      <c r="H237" s="40"/>
      <c r="I237" s="40"/>
      <c r="J237" s="41"/>
      <c r="K237" s="29" t="str">
        <f>IF(SUMPRODUCT((MONTH('4. Trading Tracker'!$F$8:$F$703)=B237)*(YEAR('4. Trading Tracker'!$F$8:$F$703)=C237)*('4. Trading Tracker'!$L$8:$L$703))&gt;0,SUMPRODUCT((MONTH('4. Trading Tracker'!$F$8:$F$703)=B237)*(YEAR('4. Trading Tracker'!$F$8:$F$703)=C237)*('4. Trading Tracker'!$L$8:$L$703)),"")</f>
        <v/>
      </c>
      <c r="L237" s="29">
        <f t="shared" si="27"/>
        <v>0</v>
      </c>
      <c r="M237" s="29" t="str">
        <f t="shared" si="28"/>
        <v/>
      </c>
      <c r="N237" s="29" t="str">
        <f t="shared" si="29"/>
        <v/>
      </c>
      <c r="O237" s="29" t="str">
        <f t="shared" si="30"/>
        <v/>
      </c>
      <c r="P237" s="29" t="str">
        <f t="shared" si="31"/>
        <v/>
      </c>
    </row>
    <row r="238" spans="1:16" s="24" customFormat="1">
      <c r="A238" s="145">
        <f t="shared" si="32"/>
        <v>51200</v>
      </c>
      <c r="B238" s="24">
        <f t="shared" si="25"/>
        <v>3</v>
      </c>
      <c r="C238" s="24">
        <f t="shared" si="26"/>
        <v>2040</v>
      </c>
      <c r="F238" s="26"/>
      <c r="G238" s="40"/>
      <c r="H238" s="40"/>
      <c r="I238" s="40"/>
      <c r="J238" s="41"/>
      <c r="K238" s="29" t="str">
        <f>IF(SUMPRODUCT((MONTH('4. Trading Tracker'!$F$8:$F$703)=B238)*(YEAR('4. Trading Tracker'!$F$8:$F$703)=C238)*('4. Trading Tracker'!$L$8:$L$703))&gt;0,SUMPRODUCT((MONTH('4. Trading Tracker'!$F$8:$F$703)=B238)*(YEAR('4. Trading Tracker'!$F$8:$F$703)=C238)*('4. Trading Tracker'!$L$8:$L$703)),"")</f>
        <v/>
      </c>
      <c r="L238" s="29">
        <f t="shared" si="27"/>
        <v>0</v>
      </c>
      <c r="M238" s="29" t="str">
        <f t="shared" si="28"/>
        <v/>
      </c>
      <c r="N238" s="29" t="str">
        <f t="shared" si="29"/>
        <v/>
      </c>
      <c r="O238" s="29" t="str">
        <f t="shared" si="30"/>
        <v/>
      </c>
      <c r="P238" s="29" t="str">
        <f t="shared" si="31"/>
        <v/>
      </c>
    </row>
    <row r="239" spans="1:16" s="24" customFormat="1">
      <c r="A239" s="145">
        <f t="shared" si="32"/>
        <v>51231</v>
      </c>
      <c r="B239" s="24">
        <f t="shared" si="25"/>
        <v>4</v>
      </c>
      <c r="C239" s="24">
        <f t="shared" si="26"/>
        <v>2040</v>
      </c>
      <c r="F239" s="26"/>
      <c r="G239" s="40"/>
      <c r="H239" s="40"/>
      <c r="I239" s="40"/>
      <c r="J239" s="41"/>
      <c r="K239" s="29" t="str">
        <f>IF(SUMPRODUCT((MONTH('4. Trading Tracker'!$F$8:$F$703)=B239)*(YEAR('4. Trading Tracker'!$F$8:$F$703)=C239)*('4. Trading Tracker'!$L$8:$L$703))&gt;0,SUMPRODUCT((MONTH('4. Trading Tracker'!$F$8:$F$703)=B239)*(YEAR('4. Trading Tracker'!$F$8:$F$703)=C239)*('4. Trading Tracker'!$L$8:$L$703)),"")</f>
        <v/>
      </c>
      <c r="L239" s="29">
        <f t="shared" si="27"/>
        <v>0</v>
      </c>
      <c r="M239" s="29" t="str">
        <f t="shared" si="28"/>
        <v/>
      </c>
      <c r="N239" s="29" t="str">
        <f t="shared" si="29"/>
        <v/>
      </c>
      <c r="O239" s="29" t="str">
        <f t="shared" si="30"/>
        <v/>
      </c>
      <c r="P239" s="29" t="str">
        <f t="shared" si="31"/>
        <v/>
      </c>
    </row>
    <row r="240" spans="1:16" s="24" customFormat="1">
      <c r="A240" s="145">
        <f t="shared" si="32"/>
        <v>51261</v>
      </c>
      <c r="B240" s="24">
        <f t="shared" si="25"/>
        <v>5</v>
      </c>
      <c r="C240" s="24">
        <f t="shared" si="26"/>
        <v>2040</v>
      </c>
      <c r="F240" s="26"/>
      <c r="G240" s="40"/>
      <c r="H240" s="40"/>
      <c r="I240" s="40"/>
      <c r="J240" s="41"/>
      <c r="K240" s="29" t="str">
        <f>IF(SUMPRODUCT((MONTH('4. Trading Tracker'!$F$8:$F$703)=B240)*(YEAR('4. Trading Tracker'!$F$8:$F$703)=C240)*('4. Trading Tracker'!$L$8:$L$703))&gt;0,SUMPRODUCT((MONTH('4. Trading Tracker'!$F$8:$F$703)=B240)*(YEAR('4. Trading Tracker'!$F$8:$F$703)=C240)*('4. Trading Tracker'!$L$8:$L$703)),"")</f>
        <v/>
      </c>
      <c r="L240" s="29">
        <f t="shared" si="27"/>
        <v>0</v>
      </c>
      <c r="M240" s="29" t="str">
        <f t="shared" si="28"/>
        <v/>
      </c>
      <c r="N240" s="29" t="str">
        <f t="shared" si="29"/>
        <v/>
      </c>
      <c r="O240" s="29" t="str">
        <f t="shared" si="30"/>
        <v/>
      </c>
      <c r="P240" s="29" t="str">
        <f t="shared" si="31"/>
        <v/>
      </c>
    </row>
    <row r="241" spans="1:16" s="24" customFormat="1">
      <c r="A241" s="145">
        <f t="shared" si="32"/>
        <v>51292</v>
      </c>
      <c r="B241" s="24">
        <f t="shared" si="25"/>
        <v>6</v>
      </c>
      <c r="C241" s="24">
        <f t="shared" si="26"/>
        <v>2040</v>
      </c>
      <c r="F241" s="26"/>
      <c r="G241" s="40"/>
      <c r="H241" s="40"/>
      <c r="I241" s="40"/>
      <c r="J241" s="41"/>
      <c r="K241" s="29" t="str">
        <f>IF(SUMPRODUCT((MONTH('4. Trading Tracker'!$F$8:$F$703)=B241)*(YEAR('4. Trading Tracker'!$F$8:$F$703)=C241)*('4. Trading Tracker'!$L$8:$L$703))&gt;0,SUMPRODUCT((MONTH('4. Trading Tracker'!$F$8:$F$703)=B241)*(YEAR('4. Trading Tracker'!$F$8:$F$703)=C241)*('4. Trading Tracker'!$L$8:$L$703)),"")</f>
        <v/>
      </c>
      <c r="L241" s="29">
        <f t="shared" si="27"/>
        <v>0</v>
      </c>
      <c r="M241" s="29" t="str">
        <f t="shared" si="28"/>
        <v/>
      </c>
      <c r="N241" s="29" t="str">
        <f t="shared" si="29"/>
        <v/>
      </c>
      <c r="O241" s="29" t="str">
        <f t="shared" si="30"/>
        <v/>
      </c>
      <c r="P241" s="29" t="str">
        <f t="shared" si="31"/>
        <v/>
      </c>
    </row>
    <row r="242" spans="1:16" s="24" customFormat="1">
      <c r="A242" s="145">
        <f t="shared" si="32"/>
        <v>51322</v>
      </c>
      <c r="B242" s="24">
        <f t="shared" si="25"/>
        <v>7</v>
      </c>
      <c r="C242" s="24">
        <f t="shared" si="26"/>
        <v>2040</v>
      </c>
      <c r="F242" s="26"/>
      <c r="G242" s="40"/>
      <c r="H242" s="40"/>
      <c r="I242" s="40"/>
      <c r="J242" s="41"/>
      <c r="K242" s="29" t="str">
        <f>IF(SUMPRODUCT((MONTH('4. Trading Tracker'!$F$8:$F$703)=B242)*(YEAR('4. Trading Tracker'!$F$8:$F$703)=C242)*('4. Trading Tracker'!$L$8:$L$703))&gt;0,SUMPRODUCT((MONTH('4. Trading Tracker'!$F$8:$F$703)=B242)*(YEAR('4. Trading Tracker'!$F$8:$F$703)=C242)*('4. Trading Tracker'!$L$8:$L$703)),"")</f>
        <v/>
      </c>
      <c r="L242" s="29">
        <f t="shared" si="27"/>
        <v>0</v>
      </c>
      <c r="M242" s="29" t="str">
        <f t="shared" si="28"/>
        <v/>
      </c>
      <c r="N242" s="29" t="str">
        <f t="shared" si="29"/>
        <v/>
      </c>
      <c r="O242" s="29" t="str">
        <f t="shared" si="30"/>
        <v/>
      </c>
      <c r="P242" s="29" t="str">
        <f t="shared" si="31"/>
        <v/>
      </c>
    </row>
    <row r="243" spans="1:16" s="24" customFormat="1">
      <c r="A243" s="145">
        <f t="shared" si="32"/>
        <v>51353</v>
      </c>
      <c r="B243" s="24">
        <f t="shared" si="25"/>
        <v>8</v>
      </c>
      <c r="C243" s="24">
        <f t="shared" si="26"/>
        <v>2040</v>
      </c>
      <c r="F243" s="26"/>
      <c r="G243" s="40"/>
      <c r="H243" s="40"/>
      <c r="I243" s="40"/>
      <c r="J243" s="41"/>
      <c r="K243" s="29" t="str">
        <f>IF(SUMPRODUCT((MONTH('4. Trading Tracker'!$F$8:$F$703)=B243)*(YEAR('4. Trading Tracker'!$F$8:$F$703)=C243)*('4. Trading Tracker'!$L$8:$L$703))&gt;0,SUMPRODUCT((MONTH('4. Trading Tracker'!$F$8:$F$703)=B243)*(YEAR('4. Trading Tracker'!$F$8:$F$703)=C243)*('4. Trading Tracker'!$L$8:$L$703)),"")</f>
        <v/>
      </c>
      <c r="L243" s="29">
        <f t="shared" si="27"/>
        <v>0</v>
      </c>
      <c r="M243" s="29" t="str">
        <f t="shared" si="28"/>
        <v/>
      </c>
      <c r="N243" s="29" t="str">
        <f t="shared" si="29"/>
        <v/>
      </c>
      <c r="O243" s="29" t="str">
        <f t="shared" si="30"/>
        <v/>
      </c>
      <c r="P243" s="29" t="str">
        <f t="shared" si="31"/>
        <v/>
      </c>
    </row>
    <row r="244" spans="1:16" s="24" customFormat="1">
      <c r="A244" s="145">
        <f t="shared" si="32"/>
        <v>51384</v>
      </c>
      <c r="B244" s="24">
        <f t="shared" si="25"/>
        <v>9</v>
      </c>
      <c r="C244" s="24">
        <f t="shared" si="26"/>
        <v>2040</v>
      </c>
      <c r="F244" s="26"/>
      <c r="G244" s="40"/>
      <c r="H244" s="40"/>
      <c r="I244" s="40"/>
      <c r="J244" s="41"/>
      <c r="K244" s="29" t="str">
        <f>IF(SUMPRODUCT((MONTH('4. Trading Tracker'!$F$8:$F$703)=B244)*(YEAR('4. Trading Tracker'!$F$8:$F$703)=C244)*('4. Trading Tracker'!$L$8:$L$703))&gt;0,SUMPRODUCT((MONTH('4. Trading Tracker'!$F$8:$F$703)=B244)*(YEAR('4. Trading Tracker'!$F$8:$F$703)=C244)*('4. Trading Tracker'!$L$8:$L$703)),"")</f>
        <v/>
      </c>
      <c r="L244" s="29">
        <f t="shared" si="27"/>
        <v>0</v>
      </c>
      <c r="M244" s="29" t="str">
        <f t="shared" si="28"/>
        <v/>
      </c>
      <c r="N244" s="29" t="str">
        <f t="shared" si="29"/>
        <v/>
      </c>
      <c r="O244" s="29" t="str">
        <f t="shared" si="30"/>
        <v/>
      </c>
      <c r="P244" s="29" t="str">
        <f t="shared" si="31"/>
        <v/>
      </c>
    </row>
    <row r="245" spans="1:16" s="24" customFormat="1">
      <c r="A245" s="145">
        <f t="shared" si="32"/>
        <v>51414</v>
      </c>
      <c r="B245" s="24">
        <f t="shared" si="25"/>
        <v>10</v>
      </c>
      <c r="C245" s="24">
        <f t="shared" si="26"/>
        <v>2040</v>
      </c>
      <c r="F245" s="26"/>
      <c r="G245" s="40"/>
      <c r="H245" s="40"/>
      <c r="I245" s="40"/>
      <c r="J245" s="41"/>
      <c r="K245" s="29" t="str">
        <f>IF(SUMPRODUCT((MONTH('4. Trading Tracker'!$F$8:$F$703)=B245)*(YEAR('4. Trading Tracker'!$F$8:$F$703)=C245)*('4. Trading Tracker'!$L$8:$L$703))&gt;0,SUMPRODUCT((MONTH('4. Trading Tracker'!$F$8:$F$703)=B245)*(YEAR('4. Trading Tracker'!$F$8:$F$703)=C245)*('4. Trading Tracker'!$L$8:$L$703)),"")</f>
        <v/>
      </c>
      <c r="L245" s="29">
        <f t="shared" si="27"/>
        <v>0</v>
      </c>
      <c r="M245" s="29" t="str">
        <f t="shared" si="28"/>
        <v/>
      </c>
      <c r="N245" s="29" t="str">
        <f t="shared" si="29"/>
        <v/>
      </c>
      <c r="O245" s="29" t="str">
        <f t="shared" si="30"/>
        <v/>
      </c>
      <c r="P245" s="29" t="str">
        <f t="shared" si="31"/>
        <v/>
      </c>
    </row>
    <row r="246" spans="1:16" s="24" customFormat="1">
      <c r="A246" s="145">
        <f t="shared" si="32"/>
        <v>51445</v>
      </c>
      <c r="B246" s="24">
        <f t="shared" si="25"/>
        <v>11</v>
      </c>
      <c r="C246" s="24">
        <f t="shared" si="26"/>
        <v>2040</v>
      </c>
      <c r="F246" s="26"/>
      <c r="G246" s="40"/>
      <c r="H246" s="40"/>
      <c r="I246" s="40"/>
      <c r="J246" s="41"/>
      <c r="K246" s="29" t="str">
        <f>IF(SUMPRODUCT((MONTH('4. Trading Tracker'!$F$8:$F$703)=B246)*(YEAR('4. Trading Tracker'!$F$8:$F$703)=C246)*('4. Trading Tracker'!$L$8:$L$703))&gt;0,SUMPRODUCT((MONTH('4. Trading Tracker'!$F$8:$F$703)=B246)*(YEAR('4. Trading Tracker'!$F$8:$F$703)=C246)*('4. Trading Tracker'!$L$8:$L$703)),"")</f>
        <v/>
      </c>
      <c r="L246" s="29">
        <f t="shared" si="27"/>
        <v>0</v>
      </c>
      <c r="M246" s="29" t="str">
        <f t="shared" si="28"/>
        <v/>
      </c>
      <c r="N246" s="29" t="str">
        <f t="shared" si="29"/>
        <v/>
      </c>
      <c r="O246" s="29" t="str">
        <f t="shared" si="30"/>
        <v/>
      </c>
      <c r="P246" s="29" t="str">
        <f t="shared" si="31"/>
        <v/>
      </c>
    </row>
    <row r="247" spans="1:16" s="24" customFormat="1">
      <c r="A247" s="145">
        <f t="shared" si="32"/>
        <v>51475</v>
      </c>
      <c r="B247" s="24">
        <f t="shared" si="25"/>
        <v>12</v>
      </c>
      <c r="C247" s="24">
        <f t="shared" si="26"/>
        <v>2040</v>
      </c>
      <c r="F247" s="26"/>
      <c r="G247" s="40"/>
      <c r="H247" s="40"/>
      <c r="I247" s="40"/>
      <c r="J247" s="41"/>
      <c r="K247" s="29" t="str">
        <f>IF(SUMPRODUCT((MONTH('4. Trading Tracker'!$F$8:$F$703)=B247)*(YEAR('4. Trading Tracker'!$F$8:$F$703)=C247)*('4. Trading Tracker'!$L$8:$L$703))&gt;0,SUMPRODUCT((MONTH('4. Trading Tracker'!$F$8:$F$703)=B247)*(YEAR('4. Trading Tracker'!$F$8:$F$703)=C247)*('4. Trading Tracker'!$L$8:$L$703)),"")</f>
        <v/>
      </c>
      <c r="L247" s="29">
        <f t="shared" si="27"/>
        <v>0</v>
      </c>
      <c r="M247" s="29" t="str">
        <f t="shared" si="28"/>
        <v/>
      </c>
      <c r="N247" s="29" t="str">
        <f t="shared" si="29"/>
        <v/>
      </c>
      <c r="O247" s="29" t="str">
        <f t="shared" si="30"/>
        <v/>
      </c>
      <c r="P247" s="29" t="str">
        <f t="shared" si="31"/>
        <v/>
      </c>
    </row>
    <row r="248" spans="1:16" s="24" customFormat="1">
      <c r="A248" s="145">
        <f t="shared" si="32"/>
        <v>51506</v>
      </c>
      <c r="B248" s="24">
        <f t="shared" si="25"/>
        <v>1</v>
      </c>
      <c r="C248" s="24">
        <f t="shared" si="26"/>
        <v>2041</v>
      </c>
      <c r="F248" s="26"/>
      <c r="G248" s="40"/>
      <c r="H248" s="40"/>
      <c r="I248" s="40"/>
      <c r="J248" s="41"/>
      <c r="K248" s="29" t="str">
        <f>IF(SUMPRODUCT((MONTH('4. Trading Tracker'!$F$8:$F$703)=B248)*(YEAR('4. Trading Tracker'!$F$8:$F$703)=C248)*('4. Trading Tracker'!$L$8:$L$703))&gt;0,SUMPRODUCT((MONTH('4. Trading Tracker'!$F$8:$F$703)=B248)*(YEAR('4. Trading Tracker'!$F$8:$F$703)=C248)*('4. Trading Tracker'!$L$8:$L$703)),"")</f>
        <v/>
      </c>
      <c r="L248" s="29">
        <f t="shared" si="27"/>
        <v>0</v>
      </c>
      <c r="M248" s="29" t="str">
        <f t="shared" si="28"/>
        <v/>
      </c>
      <c r="N248" s="29" t="str">
        <f t="shared" si="29"/>
        <v/>
      </c>
      <c r="O248" s="29" t="str">
        <f t="shared" si="30"/>
        <v/>
      </c>
      <c r="P248" s="29" t="str">
        <f t="shared" si="31"/>
        <v/>
      </c>
    </row>
    <row r="249" spans="1:16" s="24" customFormat="1">
      <c r="A249" s="145">
        <f t="shared" si="32"/>
        <v>51537</v>
      </c>
      <c r="B249" s="24">
        <f t="shared" si="25"/>
        <v>2</v>
      </c>
      <c r="C249" s="24">
        <f t="shared" si="26"/>
        <v>2041</v>
      </c>
      <c r="F249" s="26"/>
      <c r="G249" s="40"/>
      <c r="H249" s="40"/>
      <c r="I249" s="40"/>
      <c r="J249" s="41"/>
      <c r="K249" s="29" t="str">
        <f>IF(SUMPRODUCT((MONTH('4. Trading Tracker'!$F$8:$F$703)=B249)*(YEAR('4. Trading Tracker'!$F$8:$F$703)=C249)*('4. Trading Tracker'!$L$8:$L$703))&gt;0,SUMPRODUCT((MONTH('4. Trading Tracker'!$F$8:$F$703)=B249)*(YEAR('4. Trading Tracker'!$F$8:$F$703)=C249)*('4. Trading Tracker'!$L$8:$L$703)),"")</f>
        <v/>
      </c>
      <c r="L249" s="29">
        <f t="shared" si="27"/>
        <v>0</v>
      </c>
      <c r="M249" s="29" t="str">
        <f t="shared" si="28"/>
        <v/>
      </c>
      <c r="N249" s="29" t="str">
        <f t="shared" si="29"/>
        <v/>
      </c>
      <c r="O249" s="29" t="str">
        <f t="shared" si="30"/>
        <v/>
      </c>
      <c r="P249" s="29" t="str">
        <f t="shared" si="31"/>
        <v/>
      </c>
    </row>
    <row r="250" spans="1:16" s="24" customFormat="1">
      <c r="A250" s="145">
        <f t="shared" si="32"/>
        <v>51565</v>
      </c>
      <c r="B250" s="24">
        <f t="shared" si="25"/>
        <v>3</v>
      </c>
      <c r="C250" s="24">
        <f t="shared" si="26"/>
        <v>2041</v>
      </c>
      <c r="F250" s="26"/>
      <c r="G250" s="40"/>
      <c r="H250" s="40"/>
      <c r="I250" s="40"/>
      <c r="J250" s="41"/>
      <c r="K250" s="29" t="str">
        <f>IF(SUMPRODUCT((MONTH('4. Trading Tracker'!$F$8:$F$703)=B250)*(YEAR('4. Trading Tracker'!$F$8:$F$703)=C250)*('4. Trading Tracker'!$L$8:$L$703))&gt;0,SUMPRODUCT((MONTH('4. Trading Tracker'!$F$8:$F$703)=B250)*(YEAR('4. Trading Tracker'!$F$8:$F$703)=C250)*('4. Trading Tracker'!$L$8:$L$703)),"")</f>
        <v/>
      </c>
      <c r="L250" s="29">
        <f t="shared" si="27"/>
        <v>0</v>
      </c>
      <c r="M250" s="29" t="str">
        <f t="shared" si="28"/>
        <v/>
      </c>
      <c r="N250" s="29" t="str">
        <f t="shared" si="29"/>
        <v/>
      </c>
      <c r="O250" s="29" t="str">
        <f t="shared" si="30"/>
        <v/>
      </c>
      <c r="P250" s="29" t="str">
        <f t="shared" si="31"/>
        <v/>
      </c>
    </row>
    <row r="251" spans="1:16" s="24" customFormat="1">
      <c r="A251" s="145">
        <f t="shared" si="32"/>
        <v>51596</v>
      </c>
      <c r="B251" s="24">
        <f t="shared" si="25"/>
        <v>4</v>
      </c>
      <c r="C251" s="24">
        <f t="shared" si="26"/>
        <v>2041</v>
      </c>
      <c r="F251" s="26"/>
      <c r="G251" s="40"/>
      <c r="H251" s="40"/>
      <c r="I251" s="40"/>
      <c r="J251" s="41"/>
      <c r="K251" s="29" t="str">
        <f>IF(SUMPRODUCT((MONTH('4. Trading Tracker'!$F$8:$F$703)=B251)*(YEAR('4. Trading Tracker'!$F$8:$F$703)=C251)*('4. Trading Tracker'!$L$8:$L$703))&gt;0,SUMPRODUCT((MONTH('4. Trading Tracker'!$F$8:$F$703)=B251)*(YEAR('4. Trading Tracker'!$F$8:$F$703)=C251)*('4. Trading Tracker'!$L$8:$L$703)),"")</f>
        <v/>
      </c>
      <c r="L251" s="29">
        <f t="shared" si="27"/>
        <v>0</v>
      </c>
      <c r="M251" s="29" t="str">
        <f t="shared" si="28"/>
        <v/>
      </c>
      <c r="N251" s="29" t="str">
        <f t="shared" si="29"/>
        <v/>
      </c>
      <c r="O251" s="29" t="str">
        <f t="shared" si="30"/>
        <v/>
      </c>
      <c r="P251" s="29" t="str">
        <f t="shared" si="31"/>
        <v/>
      </c>
    </row>
    <row r="252" spans="1:16" s="24" customFormat="1">
      <c r="A252" s="145">
        <f t="shared" si="32"/>
        <v>51626</v>
      </c>
      <c r="B252" s="24">
        <f t="shared" si="25"/>
        <v>5</v>
      </c>
      <c r="C252" s="24">
        <f t="shared" si="26"/>
        <v>2041</v>
      </c>
      <c r="F252" s="26"/>
      <c r="G252" s="40"/>
      <c r="H252" s="40"/>
      <c r="I252" s="40"/>
      <c r="J252" s="41"/>
      <c r="K252" s="29" t="str">
        <f>IF(SUMPRODUCT((MONTH('4. Trading Tracker'!$F$8:$F$703)=B252)*(YEAR('4. Trading Tracker'!$F$8:$F$703)=C252)*('4. Trading Tracker'!$L$8:$L$703))&gt;0,SUMPRODUCT((MONTH('4. Trading Tracker'!$F$8:$F$703)=B252)*(YEAR('4. Trading Tracker'!$F$8:$F$703)=C252)*('4. Trading Tracker'!$L$8:$L$703)),"")</f>
        <v/>
      </c>
      <c r="L252" s="29">
        <f t="shared" si="27"/>
        <v>0</v>
      </c>
      <c r="M252" s="29" t="str">
        <f t="shared" si="28"/>
        <v/>
      </c>
      <c r="N252" s="29" t="str">
        <f t="shared" si="29"/>
        <v/>
      </c>
      <c r="O252" s="29" t="str">
        <f t="shared" si="30"/>
        <v/>
      </c>
      <c r="P252" s="29" t="str">
        <f t="shared" si="31"/>
        <v/>
      </c>
    </row>
    <row r="253" spans="1:16" s="24" customFormat="1">
      <c r="A253" s="145">
        <f t="shared" si="32"/>
        <v>51657</v>
      </c>
      <c r="B253" s="24">
        <f t="shared" si="25"/>
        <v>6</v>
      </c>
      <c r="C253" s="24">
        <f t="shared" si="26"/>
        <v>2041</v>
      </c>
      <c r="F253" s="26"/>
      <c r="G253" s="40"/>
      <c r="H253" s="40"/>
      <c r="I253" s="40"/>
      <c r="J253" s="41"/>
      <c r="K253" s="29" t="str">
        <f>IF(SUMPRODUCT((MONTH('4. Trading Tracker'!$F$8:$F$703)=B253)*(YEAR('4. Trading Tracker'!$F$8:$F$703)=C253)*('4. Trading Tracker'!$L$8:$L$703))&gt;0,SUMPRODUCT((MONTH('4. Trading Tracker'!$F$8:$F$703)=B253)*(YEAR('4. Trading Tracker'!$F$8:$F$703)=C253)*('4. Trading Tracker'!$L$8:$L$703)),"")</f>
        <v/>
      </c>
      <c r="L253" s="29">
        <f t="shared" si="27"/>
        <v>0</v>
      </c>
      <c r="M253" s="29" t="str">
        <f t="shared" si="28"/>
        <v/>
      </c>
      <c r="N253" s="29" t="str">
        <f t="shared" si="29"/>
        <v/>
      </c>
      <c r="O253" s="29" t="str">
        <f t="shared" si="30"/>
        <v/>
      </c>
      <c r="P253" s="29" t="str">
        <f t="shared" si="31"/>
        <v/>
      </c>
    </row>
    <row r="254" spans="1:16" s="24" customFormat="1">
      <c r="A254" s="145">
        <f t="shared" si="32"/>
        <v>51687</v>
      </c>
      <c r="B254" s="24">
        <f t="shared" si="25"/>
        <v>7</v>
      </c>
      <c r="C254" s="24">
        <f t="shared" si="26"/>
        <v>2041</v>
      </c>
      <c r="F254" s="26"/>
      <c r="G254" s="40"/>
      <c r="H254" s="40"/>
      <c r="I254" s="40"/>
      <c r="J254" s="41"/>
      <c r="K254" s="29" t="str">
        <f>IF(SUMPRODUCT((MONTH('4. Trading Tracker'!$F$8:$F$703)=B254)*(YEAR('4. Trading Tracker'!$F$8:$F$703)=C254)*('4. Trading Tracker'!$L$8:$L$703))&gt;0,SUMPRODUCT((MONTH('4. Trading Tracker'!$F$8:$F$703)=B254)*(YEAR('4. Trading Tracker'!$F$8:$F$703)=C254)*('4. Trading Tracker'!$L$8:$L$703)),"")</f>
        <v/>
      </c>
      <c r="L254" s="29">
        <f t="shared" si="27"/>
        <v>0</v>
      </c>
      <c r="M254" s="29" t="str">
        <f t="shared" si="28"/>
        <v/>
      </c>
      <c r="N254" s="29" t="str">
        <f t="shared" si="29"/>
        <v/>
      </c>
      <c r="O254" s="29" t="str">
        <f t="shared" si="30"/>
        <v/>
      </c>
      <c r="P254" s="29" t="str">
        <f t="shared" si="31"/>
        <v/>
      </c>
    </row>
    <row r="255" spans="1:16" s="24" customFormat="1">
      <c r="A255" s="145">
        <f t="shared" si="32"/>
        <v>51718</v>
      </c>
      <c r="B255" s="24">
        <f t="shared" si="25"/>
        <v>8</v>
      </c>
      <c r="C255" s="24">
        <f t="shared" si="26"/>
        <v>2041</v>
      </c>
      <c r="F255" s="26"/>
      <c r="G255" s="40"/>
      <c r="H255" s="40"/>
      <c r="I255" s="40"/>
      <c r="J255" s="41"/>
      <c r="K255" s="29" t="str">
        <f>IF(SUMPRODUCT((MONTH('4. Trading Tracker'!$F$8:$F$703)=B255)*(YEAR('4. Trading Tracker'!$F$8:$F$703)=C255)*('4. Trading Tracker'!$L$8:$L$703))&gt;0,SUMPRODUCT((MONTH('4. Trading Tracker'!$F$8:$F$703)=B255)*(YEAR('4. Trading Tracker'!$F$8:$F$703)=C255)*('4. Trading Tracker'!$L$8:$L$703)),"")</f>
        <v/>
      </c>
      <c r="L255" s="29">
        <f t="shared" si="27"/>
        <v>0</v>
      </c>
      <c r="M255" s="29" t="str">
        <f t="shared" si="28"/>
        <v/>
      </c>
      <c r="N255" s="29" t="str">
        <f t="shared" si="29"/>
        <v/>
      </c>
      <c r="O255" s="29" t="str">
        <f t="shared" si="30"/>
        <v/>
      </c>
      <c r="P255" s="29" t="str">
        <f t="shared" si="31"/>
        <v/>
      </c>
    </row>
    <row r="256" spans="1:16" s="24" customFormat="1">
      <c r="A256" s="145">
        <f t="shared" si="32"/>
        <v>51749</v>
      </c>
      <c r="B256" s="24">
        <f t="shared" si="25"/>
        <v>9</v>
      </c>
      <c r="C256" s="24">
        <f t="shared" si="26"/>
        <v>2041</v>
      </c>
      <c r="F256" s="26"/>
      <c r="G256" s="40"/>
      <c r="H256" s="40"/>
      <c r="I256" s="40"/>
      <c r="J256" s="41"/>
      <c r="K256" s="29" t="str">
        <f>IF(SUMPRODUCT((MONTH('4. Trading Tracker'!$F$8:$F$703)=B256)*(YEAR('4. Trading Tracker'!$F$8:$F$703)=C256)*('4. Trading Tracker'!$L$8:$L$703))&gt;0,SUMPRODUCT((MONTH('4. Trading Tracker'!$F$8:$F$703)=B256)*(YEAR('4. Trading Tracker'!$F$8:$F$703)=C256)*('4. Trading Tracker'!$L$8:$L$703)),"")</f>
        <v/>
      </c>
      <c r="L256" s="29">
        <f t="shared" si="27"/>
        <v>0</v>
      </c>
      <c r="M256" s="29" t="str">
        <f t="shared" si="28"/>
        <v/>
      </c>
      <c r="N256" s="29" t="str">
        <f t="shared" si="29"/>
        <v/>
      </c>
      <c r="O256" s="29" t="str">
        <f t="shared" si="30"/>
        <v/>
      </c>
      <c r="P256" s="29" t="str">
        <f t="shared" si="31"/>
        <v/>
      </c>
    </row>
    <row r="257" spans="1:16" s="24" customFormat="1">
      <c r="A257" s="145">
        <f t="shared" si="32"/>
        <v>51779</v>
      </c>
      <c r="B257" s="24">
        <f t="shared" si="25"/>
        <v>10</v>
      </c>
      <c r="C257" s="24">
        <f t="shared" si="26"/>
        <v>2041</v>
      </c>
      <c r="F257" s="26"/>
      <c r="G257" s="40"/>
      <c r="H257" s="40"/>
      <c r="I257" s="40"/>
      <c r="J257" s="41"/>
      <c r="K257" s="29" t="str">
        <f>IF(SUMPRODUCT((MONTH('4. Trading Tracker'!$F$8:$F$703)=B257)*(YEAR('4. Trading Tracker'!$F$8:$F$703)=C257)*('4. Trading Tracker'!$L$8:$L$703))&gt;0,SUMPRODUCT((MONTH('4. Trading Tracker'!$F$8:$F$703)=B257)*(YEAR('4. Trading Tracker'!$F$8:$F$703)=C257)*('4. Trading Tracker'!$L$8:$L$703)),"")</f>
        <v/>
      </c>
      <c r="L257" s="29">
        <f t="shared" si="27"/>
        <v>0</v>
      </c>
      <c r="M257" s="29" t="str">
        <f t="shared" si="28"/>
        <v/>
      </c>
      <c r="N257" s="29" t="str">
        <f t="shared" si="29"/>
        <v/>
      </c>
      <c r="O257" s="29" t="str">
        <f t="shared" si="30"/>
        <v/>
      </c>
      <c r="P257" s="29" t="str">
        <f t="shared" si="31"/>
        <v/>
      </c>
    </row>
    <row r="258" spans="1:16" s="24" customFormat="1">
      <c r="A258" s="145">
        <f t="shared" si="32"/>
        <v>51810</v>
      </c>
      <c r="B258" s="24">
        <f t="shared" si="25"/>
        <v>11</v>
      </c>
      <c r="C258" s="24">
        <f t="shared" si="26"/>
        <v>2041</v>
      </c>
      <c r="F258" s="26"/>
      <c r="G258" s="40"/>
      <c r="H258" s="40"/>
      <c r="I258" s="40"/>
      <c r="J258" s="41"/>
      <c r="K258" s="29" t="str">
        <f>IF(SUMPRODUCT((MONTH('4. Trading Tracker'!$F$8:$F$703)=B258)*(YEAR('4. Trading Tracker'!$F$8:$F$703)=C258)*('4. Trading Tracker'!$L$8:$L$703))&gt;0,SUMPRODUCT((MONTH('4. Trading Tracker'!$F$8:$F$703)=B258)*(YEAR('4. Trading Tracker'!$F$8:$F$703)=C258)*('4. Trading Tracker'!$L$8:$L$703)),"")</f>
        <v/>
      </c>
      <c r="L258" s="29">
        <f t="shared" si="27"/>
        <v>0</v>
      </c>
      <c r="M258" s="29" t="str">
        <f t="shared" si="28"/>
        <v/>
      </c>
      <c r="N258" s="29" t="str">
        <f t="shared" si="29"/>
        <v/>
      </c>
      <c r="O258" s="29" t="str">
        <f t="shared" si="30"/>
        <v/>
      </c>
      <c r="P258" s="29" t="str">
        <f t="shared" si="31"/>
        <v/>
      </c>
    </row>
    <row r="259" spans="1:16" s="24" customFormat="1">
      <c r="A259" s="145">
        <f t="shared" si="32"/>
        <v>51840</v>
      </c>
      <c r="B259" s="24">
        <f t="shared" si="25"/>
        <v>12</v>
      </c>
      <c r="C259" s="24">
        <f t="shared" si="26"/>
        <v>2041</v>
      </c>
      <c r="F259" s="26"/>
      <c r="G259" s="40"/>
      <c r="H259" s="40"/>
      <c r="I259" s="40"/>
      <c r="J259" s="41"/>
      <c r="K259" s="29" t="str">
        <f>IF(SUMPRODUCT((MONTH('4. Trading Tracker'!$F$8:$F$703)=B259)*(YEAR('4. Trading Tracker'!$F$8:$F$703)=C259)*('4. Trading Tracker'!$L$8:$L$703))&gt;0,SUMPRODUCT((MONTH('4. Trading Tracker'!$F$8:$F$703)=B259)*(YEAR('4. Trading Tracker'!$F$8:$F$703)=C259)*('4. Trading Tracker'!$L$8:$L$703)),"")</f>
        <v/>
      </c>
      <c r="L259" s="29">
        <f t="shared" si="27"/>
        <v>0</v>
      </c>
      <c r="M259" s="29" t="str">
        <f t="shared" si="28"/>
        <v/>
      </c>
      <c r="N259" s="29" t="str">
        <f t="shared" si="29"/>
        <v/>
      </c>
      <c r="O259" s="29" t="str">
        <f t="shared" si="30"/>
        <v/>
      </c>
      <c r="P259" s="29" t="str">
        <f t="shared" si="31"/>
        <v/>
      </c>
    </row>
    <row r="260" spans="1:16" s="24" customFormat="1">
      <c r="A260" s="145">
        <f t="shared" si="32"/>
        <v>51871</v>
      </c>
      <c r="B260" s="24">
        <f t="shared" si="25"/>
        <v>1</v>
      </c>
      <c r="C260" s="24">
        <f t="shared" si="26"/>
        <v>2042</v>
      </c>
      <c r="F260" s="26"/>
      <c r="G260" s="40"/>
      <c r="H260" s="40"/>
      <c r="I260" s="40"/>
      <c r="J260" s="41"/>
      <c r="K260" s="29" t="str">
        <f>IF(SUMPRODUCT((MONTH('4. Trading Tracker'!$F$8:$F$703)=B260)*(YEAR('4. Trading Tracker'!$F$8:$F$703)=C260)*('4. Trading Tracker'!$L$8:$L$703))&gt;0,SUMPRODUCT((MONTH('4. Trading Tracker'!$F$8:$F$703)=B260)*(YEAR('4. Trading Tracker'!$F$8:$F$703)=C260)*('4. Trading Tracker'!$L$8:$L$703)),"")</f>
        <v/>
      </c>
      <c r="L260" s="29">
        <f t="shared" si="27"/>
        <v>0</v>
      </c>
      <c r="M260" s="29" t="str">
        <f t="shared" si="28"/>
        <v/>
      </c>
      <c r="N260" s="29" t="str">
        <f t="shared" si="29"/>
        <v/>
      </c>
      <c r="O260" s="29" t="str">
        <f t="shared" si="30"/>
        <v/>
      </c>
      <c r="P260" s="29" t="str">
        <f t="shared" si="31"/>
        <v/>
      </c>
    </row>
    <row r="261" spans="1:16" s="24" customFormat="1">
      <c r="A261" s="145">
        <f t="shared" si="32"/>
        <v>51902</v>
      </c>
      <c r="B261" s="24">
        <f t="shared" si="25"/>
        <v>2</v>
      </c>
      <c r="C261" s="24">
        <f t="shared" si="26"/>
        <v>2042</v>
      </c>
      <c r="F261" s="26"/>
      <c r="G261" s="40"/>
      <c r="H261" s="40"/>
      <c r="I261" s="40"/>
      <c r="J261" s="41"/>
      <c r="K261" s="29" t="str">
        <f>IF(SUMPRODUCT((MONTH('4. Trading Tracker'!$F$8:$F$703)=B261)*(YEAR('4. Trading Tracker'!$F$8:$F$703)=C261)*('4. Trading Tracker'!$L$8:$L$703))&gt;0,SUMPRODUCT((MONTH('4. Trading Tracker'!$F$8:$F$703)=B261)*(YEAR('4. Trading Tracker'!$F$8:$F$703)=C261)*('4. Trading Tracker'!$L$8:$L$703)),"")</f>
        <v/>
      </c>
      <c r="L261" s="29">
        <f t="shared" si="27"/>
        <v>0</v>
      </c>
      <c r="M261" s="29" t="str">
        <f t="shared" si="28"/>
        <v/>
      </c>
      <c r="N261" s="29" t="str">
        <f t="shared" si="29"/>
        <v/>
      </c>
      <c r="O261" s="29" t="str">
        <f t="shared" si="30"/>
        <v/>
      </c>
      <c r="P261" s="29" t="str">
        <f t="shared" si="31"/>
        <v/>
      </c>
    </row>
    <row r="262" spans="1:16" s="24" customFormat="1">
      <c r="A262" s="145">
        <f t="shared" si="32"/>
        <v>51930</v>
      </c>
      <c r="B262" s="24">
        <f t="shared" si="25"/>
        <v>3</v>
      </c>
      <c r="C262" s="24">
        <f t="shared" si="26"/>
        <v>2042</v>
      </c>
      <c r="F262" s="26"/>
      <c r="G262" s="40"/>
      <c r="H262" s="40"/>
      <c r="I262" s="40"/>
      <c r="J262" s="41"/>
      <c r="K262" s="29" t="str">
        <f>IF(SUMPRODUCT((MONTH('4. Trading Tracker'!$F$8:$F$703)=B262)*(YEAR('4. Trading Tracker'!$F$8:$F$703)=C262)*('4. Trading Tracker'!$L$8:$L$703))&gt;0,SUMPRODUCT((MONTH('4. Trading Tracker'!$F$8:$F$703)=B262)*(YEAR('4. Trading Tracker'!$F$8:$F$703)=C262)*('4. Trading Tracker'!$L$8:$L$703)),"")</f>
        <v/>
      </c>
      <c r="L262" s="29">
        <f t="shared" si="27"/>
        <v>0</v>
      </c>
      <c r="M262" s="29" t="str">
        <f t="shared" si="28"/>
        <v/>
      </c>
      <c r="N262" s="29" t="str">
        <f t="shared" si="29"/>
        <v/>
      </c>
      <c r="O262" s="29" t="str">
        <f t="shared" si="30"/>
        <v/>
      </c>
      <c r="P262" s="29" t="str">
        <f t="shared" si="31"/>
        <v/>
      </c>
    </row>
    <row r="263" spans="1:16" s="24" customFormat="1">
      <c r="A263" s="145">
        <f t="shared" si="32"/>
        <v>51961</v>
      </c>
      <c r="B263" s="24">
        <f t="shared" si="25"/>
        <v>4</v>
      </c>
      <c r="C263" s="24">
        <f t="shared" si="26"/>
        <v>2042</v>
      </c>
      <c r="F263" s="26"/>
      <c r="G263" s="40"/>
      <c r="H263" s="40"/>
      <c r="I263" s="40"/>
      <c r="J263" s="41"/>
      <c r="K263" s="29" t="str">
        <f>IF(SUMPRODUCT((MONTH('4. Trading Tracker'!$F$8:$F$703)=B263)*(YEAR('4. Trading Tracker'!$F$8:$F$703)=C263)*('4. Trading Tracker'!$L$8:$L$703))&gt;0,SUMPRODUCT((MONTH('4. Trading Tracker'!$F$8:$F$703)=B263)*(YEAR('4. Trading Tracker'!$F$8:$F$703)=C263)*('4. Trading Tracker'!$L$8:$L$703)),"")</f>
        <v/>
      </c>
      <c r="L263" s="29">
        <f t="shared" si="27"/>
        <v>0</v>
      </c>
      <c r="M263" s="29" t="str">
        <f t="shared" si="28"/>
        <v/>
      </c>
      <c r="N263" s="29" t="str">
        <f t="shared" si="29"/>
        <v/>
      </c>
      <c r="O263" s="29" t="str">
        <f t="shared" si="30"/>
        <v/>
      </c>
      <c r="P263" s="29" t="str">
        <f t="shared" si="31"/>
        <v/>
      </c>
    </row>
    <row r="264" spans="1:16" s="24" customFormat="1">
      <c r="A264" s="145">
        <f t="shared" si="32"/>
        <v>51991</v>
      </c>
      <c r="B264" s="24">
        <f t="shared" si="25"/>
        <v>5</v>
      </c>
      <c r="C264" s="24">
        <f t="shared" si="26"/>
        <v>2042</v>
      </c>
      <c r="F264" s="26"/>
      <c r="G264" s="40"/>
      <c r="H264" s="40"/>
      <c r="I264" s="40"/>
      <c r="J264" s="41"/>
      <c r="K264" s="29" t="str">
        <f>IF(SUMPRODUCT((MONTH('4. Trading Tracker'!$F$8:$F$703)=B264)*(YEAR('4. Trading Tracker'!$F$8:$F$703)=C264)*('4. Trading Tracker'!$L$8:$L$703))&gt;0,SUMPRODUCT((MONTH('4. Trading Tracker'!$F$8:$F$703)=B264)*(YEAR('4. Trading Tracker'!$F$8:$F$703)=C264)*('4. Trading Tracker'!$L$8:$L$703)),"")</f>
        <v/>
      </c>
      <c r="L264" s="29">
        <f t="shared" si="27"/>
        <v>0</v>
      </c>
      <c r="M264" s="29" t="str">
        <f t="shared" si="28"/>
        <v/>
      </c>
      <c r="N264" s="29" t="str">
        <f t="shared" si="29"/>
        <v/>
      </c>
      <c r="O264" s="29" t="str">
        <f t="shared" si="30"/>
        <v/>
      </c>
      <c r="P264" s="29" t="str">
        <f t="shared" si="31"/>
        <v/>
      </c>
    </row>
    <row r="265" spans="1:16" s="24" customFormat="1">
      <c r="A265" s="145">
        <f t="shared" si="32"/>
        <v>52022</v>
      </c>
      <c r="B265" s="24">
        <f t="shared" ref="B265:B328" si="33">MONTH(A265)</f>
        <v>6</v>
      </c>
      <c r="C265" s="24">
        <f t="shared" ref="C265:C328" si="34">YEAR(A265)</f>
        <v>2042</v>
      </c>
      <c r="F265" s="26"/>
      <c r="G265" s="40"/>
      <c r="H265" s="40"/>
      <c r="I265" s="40"/>
      <c r="J265" s="41"/>
      <c r="K265" s="29" t="str">
        <f>IF(SUMPRODUCT((MONTH('4. Trading Tracker'!$F$8:$F$703)=B265)*(YEAR('4. Trading Tracker'!$F$8:$F$703)=C265)*('4. Trading Tracker'!$L$8:$L$703))&gt;0,SUMPRODUCT((MONTH('4. Trading Tracker'!$F$8:$F$703)=B265)*(YEAR('4. Trading Tracker'!$F$8:$F$703)=C265)*('4. Trading Tracker'!$L$8:$L$703)),"")</f>
        <v/>
      </c>
      <c r="L265" s="29">
        <f t="shared" ref="L265:L328" si="35">IF(F265="",,(I265*J265))</f>
        <v>0</v>
      </c>
      <c r="M265" s="29" t="str">
        <f t="shared" ref="M265:M328" si="36">IF($H265=$M$7,$L265,"")</f>
        <v/>
      </c>
      <c r="N265" s="29" t="str">
        <f t="shared" ref="N265:N328" si="37">IF($H265=$N$7,$L265,"")</f>
        <v/>
      </c>
      <c r="O265" s="29" t="str">
        <f t="shared" ref="O265:O328" si="38">IF($H265=$O$7,$L265,"")</f>
        <v/>
      </c>
      <c r="P265" s="29" t="str">
        <f t="shared" ref="P265:P328" si="39">IF($H265=$P$7,$L265,"")</f>
        <v/>
      </c>
    </row>
    <row r="266" spans="1:16" s="24" customFormat="1">
      <c r="A266" s="145">
        <f t="shared" ref="A266:A329" si="40">EDATE(A265,1)</f>
        <v>52052</v>
      </c>
      <c r="B266" s="24">
        <f t="shared" si="33"/>
        <v>7</v>
      </c>
      <c r="C266" s="24">
        <f t="shared" si="34"/>
        <v>2042</v>
      </c>
      <c r="F266" s="26"/>
      <c r="G266" s="40"/>
      <c r="H266" s="40"/>
      <c r="I266" s="40"/>
      <c r="J266" s="41"/>
      <c r="K266" s="29" t="str">
        <f>IF(SUMPRODUCT((MONTH('4. Trading Tracker'!$F$8:$F$703)=B266)*(YEAR('4. Trading Tracker'!$F$8:$F$703)=C266)*('4. Trading Tracker'!$L$8:$L$703))&gt;0,SUMPRODUCT((MONTH('4. Trading Tracker'!$F$8:$F$703)=B266)*(YEAR('4. Trading Tracker'!$F$8:$F$703)=C266)*('4. Trading Tracker'!$L$8:$L$703)),"")</f>
        <v/>
      </c>
      <c r="L266" s="29">
        <f t="shared" si="35"/>
        <v>0</v>
      </c>
      <c r="M266" s="29" t="str">
        <f t="shared" si="36"/>
        <v/>
      </c>
      <c r="N266" s="29" t="str">
        <f t="shared" si="37"/>
        <v/>
      </c>
      <c r="O266" s="29" t="str">
        <f t="shared" si="38"/>
        <v/>
      </c>
      <c r="P266" s="29" t="str">
        <f t="shared" si="39"/>
        <v/>
      </c>
    </row>
    <row r="267" spans="1:16" s="24" customFormat="1">
      <c r="A267" s="145">
        <f t="shared" si="40"/>
        <v>52083</v>
      </c>
      <c r="B267" s="24">
        <f t="shared" si="33"/>
        <v>8</v>
      </c>
      <c r="C267" s="24">
        <f t="shared" si="34"/>
        <v>2042</v>
      </c>
      <c r="F267" s="26"/>
      <c r="G267" s="40"/>
      <c r="H267" s="40"/>
      <c r="I267" s="40"/>
      <c r="J267" s="41"/>
      <c r="K267" s="29" t="str">
        <f>IF(SUMPRODUCT((MONTH('4. Trading Tracker'!$F$8:$F$703)=B267)*(YEAR('4. Trading Tracker'!$F$8:$F$703)=C267)*('4. Trading Tracker'!$L$8:$L$703))&gt;0,SUMPRODUCT((MONTH('4. Trading Tracker'!$F$8:$F$703)=B267)*(YEAR('4. Trading Tracker'!$F$8:$F$703)=C267)*('4. Trading Tracker'!$L$8:$L$703)),"")</f>
        <v/>
      </c>
      <c r="L267" s="29">
        <f t="shared" si="35"/>
        <v>0</v>
      </c>
      <c r="M267" s="29" t="str">
        <f t="shared" si="36"/>
        <v/>
      </c>
      <c r="N267" s="29" t="str">
        <f t="shared" si="37"/>
        <v/>
      </c>
      <c r="O267" s="29" t="str">
        <f t="shared" si="38"/>
        <v/>
      </c>
      <c r="P267" s="29" t="str">
        <f t="shared" si="39"/>
        <v/>
      </c>
    </row>
    <row r="268" spans="1:16" s="24" customFormat="1">
      <c r="A268" s="145">
        <f t="shared" si="40"/>
        <v>52114</v>
      </c>
      <c r="B268" s="24">
        <f t="shared" si="33"/>
        <v>9</v>
      </c>
      <c r="C268" s="24">
        <f t="shared" si="34"/>
        <v>2042</v>
      </c>
      <c r="F268" s="26"/>
      <c r="G268" s="40"/>
      <c r="H268" s="40"/>
      <c r="I268" s="40"/>
      <c r="J268" s="41"/>
      <c r="K268" s="29" t="str">
        <f>IF(SUMPRODUCT((MONTH('4. Trading Tracker'!$F$8:$F$703)=B268)*(YEAR('4. Trading Tracker'!$F$8:$F$703)=C268)*('4. Trading Tracker'!$L$8:$L$703))&gt;0,SUMPRODUCT((MONTH('4. Trading Tracker'!$F$8:$F$703)=B268)*(YEAR('4. Trading Tracker'!$F$8:$F$703)=C268)*('4. Trading Tracker'!$L$8:$L$703)),"")</f>
        <v/>
      </c>
      <c r="L268" s="29">
        <f t="shared" si="35"/>
        <v>0</v>
      </c>
      <c r="M268" s="29" t="str">
        <f t="shared" si="36"/>
        <v/>
      </c>
      <c r="N268" s="29" t="str">
        <f t="shared" si="37"/>
        <v/>
      </c>
      <c r="O268" s="29" t="str">
        <f t="shared" si="38"/>
        <v/>
      </c>
      <c r="P268" s="29" t="str">
        <f t="shared" si="39"/>
        <v/>
      </c>
    </row>
    <row r="269" spans="1:16" s="24" customFormat="1">
      <c r="A269" s="145">
        <f t="shared" si="40"/>
        <v>52144</v>
      </c>
      <c r="B269" s="24">
        <f t="shared" si="33"/>
        <v>10</v>
      </c>
      <c r="C269" s="24">
        <f t="shared" si="34"/>
        <v>2042</v>
      </c>
      <c r="F269" s="26"/>
      <c r="G269" s="40"/>
      <c r="H269" s="40"/>
      <c r="I269" s="40"/>
      <c r="J269" s="41"/>
      <c r="K269" s="29" t="str">
        <f>IF(SUMPRODUCT((MONTH('4. Trading Tracker'!$F$8:$F$703)=B269)*(YEAR('4. Trading Tracker'!$F$8:$F$703)=C269)*('4. Trading Tracker'!$L$8:$L$703))&gt;0,SUMPRODUCT((MONTH('4. Trading Tracker'!$F$8:$F$703)=B269)*(YEAR('4. Trading Tracker'!$F$8:$F$703)=C269)*('4. Trading Tracker'!$L$8:$L$703)),"")</f>
        <v/>
      </c>
      <c r="L269" s="29">
        <f t="shared" si="35"/>
        <v>0</v>
      </c>
      <c r="M269" s="29" t="str">
        <f t="shared" si="36"/>
        <v/>
      </c>
      <c r="N269" s="29" t="str">
        <f t="shared" si="37"/>
        <v/>
      </c>
      <c r="O269" s="29" t="str">
        <f t="shared" si="38"/>
        <v/>
      </c>
      <c r="P269" s="29" t="str">
        <f t="shared" si="39"/>
        <v/>
      </c>
    </row>
    <row r="270" spans="1:16" s="24" customFormat="1">
      <c r="A270" s="145">
        <f t="shared" si="40"/>
        <v>52175</v>
      </c>
      <c r="B270" s="24">
        <f t="shared" si="33"/>
        <v>11</v>
      </c>
      <c r="C270" s="24">
        <f t="shared" si="34"/>
        <v>2042</v>
      </c>
      <c r="F270" s="26"/>
      <c r="G270" s="40"/>
      <c r="H270" s="40"/>
      <c r="I270" s="40"/>
      <c r="J270" s="41"/>
      <c r="K270" s="29" t="str">
        <f>IF(SUMPRODUCT((MONTH('4. Trading Tracker'!$F$8:$F$703)=B270)*(YEAR('4. Trading Tracker'!$F$8:$F$703)=C270)*('4. Trading Tracker'!$L$8:$L$703))&gt;0,SUMPRODUCT((MONTH('4. Trading Tracker'!$F$8:$F$703)=B270)*(YEAR('4. Trading Tracker'!$F$8:$F$703)=C270)*('4. Trading Tracker'!$L$8:$L$703)),"")</f>
        <v/>
      </c>
      <c r="L270" s="29">
        <f t="shared" si="35"/>
        <v>0</v>
      </c>
      <c r="M270" s="29" t="str">
        <f t="shared" si="36"/>
        <v/>
      </c>
      <c r="N270" s="29" t="str">
        <f t="shared" si="37"/>
        <v/>
      </c>
      <c r="O270" s="29" t="str">
        <f t="shared" si="38"/>
        <v/>
      </c>
      <c r="P270" s="29" t="str">
        <f t="shared" si="39"/>
        <v/>
      </c>
    </row>
    <row r="271" spans="1:16" s="24" customFormat="1">
      <c r="A271" s="145">
        <f t="shared" si="40"/>
        <v>52205</v>
      </c>
      <c r="B271" s="24">
        <f t="shared" si="33"/>
        <v>12</v>
      </c>
      <c r="C271" s="24">
        <f t="shared" si="34"/>
        <v>2042</v>
      </c>
      <c r="F271" s="26"/>
      <c r="G271" s="40"/>
      <c r="H271" s="40"/>
      <c r="I271" s="40"/>
      <c r="J271" s="41"/>
      <c r="K271" s="29" t="str">
        <f>IF(SUMPRODUCT((MONTH('4. Trading Tracker'!$F$8:$F$703)=B271)*(YEAR('4. Trading Tracker'!$F$8:$F$703)=C271)*('4. Trading Tracker'!$L$8:$L$703))&gt;0,SUMPRODUCT((MONTH('4. Trading Tracker'!$F$8:$F$703)=B271)*(YEAR('4. Trading Tracker'!$F$8:$F$703)=C271)*('4. Trading Tracker'!$L$8:$L$703)),"")</f>
        <v/>
      </c>
      <c r="L271" s="29">
        <f t="shared" si="35"/>
        <v>0</v>
      </c>
      <c r="M271" s="29" t="str">
        <f t="shared" si="36"/>
        <v/>
      </c>
      <c r="N271" s="29" t="str">
        <f t="shared" si="37"/>
        <v/>
      </c>
      <c r="O271" s="29" t="str">
        <f t="shared" si="38"/>
        <v/>
      </c>
      <c r="P271" s="29" t="str">
        <f t="shared" si="39"/>
        <v/>
      </c>
    </row>
    <row r="272" spans="1:16" s="24" customFormat="1">
      <c r="A272" s="145">
        <f t="shared" si="40"/>
        <v>52236</v>
      </c>
      <c r="B272" s="24">
        <f t="shared" si="33"/>
        <v>1</v>
      </c>
      <c r="C272" s="24">
        <f t="shared" si="34"/>
        <v>2043</v>
      </c>
      <c r="F272" s="26"/>
      <c r="G272" s="40"/>
      <c r="H272" s="40"/>
      <c r="I272" s="40"/>
      <c r="J272" s="41"/>
      <c r="K272" s="29" t="str">
        <f>IF(SUMPRODUCT((MONTH('4. Trading Tracker'!$F$8:$F$703)=B272)*(YEAR('4. Trading Tracker'!$F$8:$F$703)=C272)*('4. Trading Tracker'!$L$8:$L$703))&gt;0,SUMPRODUCT((MONTH('4. Trading Tracker'!$F$8:$F$703)=B272)*(YEAR('4. Trading Tracker'!$F$8:$F$703)=C272)*('4. Trading Tracker'!$L$8:$L$703)),"")</f>
        <v/>
      </c>
      <c r="L272" s="29">
        <f t="shared" si="35"/>
        <v>0</v>
      </c>
      <c r="M272" s="29" t="str">
        <f t="shared" si="36"/>
        <v/>
      </c>
      <c r="N272" s="29" t="str">
        <f t="shared" si="37"/>
        <v/>
      </c>
      <c r="O272" s="29" t="str">
        <f t="shared" si="38"/>
        <v/>
      </c>
      <c r="P272" s="29" t="str">
        <f t="shared" si="39"/>
        <v/>
      </c>
    </row>
    <row r="273" spans="1:16" s="24" customFormat="1">
      <c r="A273" s="145">
        <f t="shared" si="40"/>
        <v>52267</v>
      </c>
      <c r="B273" s="24">
        <f t="shared" si="33"/>
        <v>2</v>
      </c>
      <c r="C273" s="24">
        <f t="shared" si="34"/>
        <v>2043</v>
      </c>
      <c r="F273" s="26"/>
      <c r="G273" s="40"/>
      <c r="H273" s="40"/>
      <c r="I273" s="40"/>
      <c r="J273" s="41"/>
      <c r="K273" s="29" t="str">
        <f>IF(SUMPRODUCT((MONTH('4. Trading Tracker'!$F$8:$F$703)=B273)*(YEAR('4. Trading Tracker'!$F$8:$F$703)=C273)*('4. Trading Tracker'!$L$8:$L$703))&gt;0,SUMPRODUCT((MONTH('4. Trading Tracker'!$F$8:$F$703)=B273)*(YEAR('4. Trading Tracker'!$F$8:$F$703)=C273)*('4. Trading Tracker'!$L$8:$L$703)),"")</f>
        <v/>
      </c>
      <c r="L273" s="29">
        <f t="shared" si="35"/>
        <v>0</v>
      </c>
      <c r="M273" s="29" t="str">
        <f t="shared" si="36"/>
        <v/>
      </c>
      <c r="N273" s="29" t="str">
        <f t="shared" si="37"/>
        <v/>
      </c>
      <c r="O273" s="29" t="str">
        <f t="shared" si="38"/>
        <v/>
      </c>
      <c r="P273" s="29" t="str">
        <f t="shared" si="39"/>
        <v/>
      </c>
    </row>
    <row r="274" spans="1:16" s="24" customFormat="1">
      <c r="A274" s="145">
        <f t="shared" si="40"/>
        <v>52295</v>
      </c>
      <c r="B274" s="24">
        <f t="shared" si="33"/>
        <v>3</v>
      </c>
      <c r="C274" s="24">
        <f t="shared" si="34"/>
        <v>2043</v>
      </c>
      <c r="F274" s="26"/>
      <c r="G274" s="40"/>
      <c r="H274" s="40"/>
      <c r="I274" s="40"/>
      <c r="J274" s="41"/>
      <c r="K274" s="29" t="str">
        <f>IF(SUMPRODUCT((MONTH('4. Trading Tracker'!$F$8:$F$703)=B274)*(YEAR('4. Trading Tracker'!$F$8:$F$703)=C274)*('4. Trading Tracker'!$L$8:$L$703))&gt;0,SUMPRODUCT((MONTH('4. Trading Tracker'!$F$8:$F$703)=B274)*(YEAR('4. Trading Tracker'!$F$8:$F$703)=C274)*('4. Trading Tracker'!$L$8:$L$703)),"")</f>
        <v/>
      </c>
      <c r="L274" s="29">
        <f t="shared" si="35"/>
        <v>0</v>
      </c>
      <c r="M274" s="29" t="str">
        <f t="shared" si="36"/>
        <v/>
      </c>
      <c r="N274" s="29" t="str">
        <f t="shared" si="37"/>
        <v/>
      </c>
      <c r="O274" s="29" t="str">
        <f t="shared" si="38"/>
        <v/>
      </c>
      <c r="P274" s="29" t="str">
        <f t="shared" si="39"/>
        <v/>
      </c>
    </row>
    <row r="275" spans="1:16" s="24" customFormat="1">
      <c r="A275" s="145">
        <f t="shared" si="40"/>
        <v>52326</v>
      </c>
      <c r="B275" s="24">
        <f t="shared" si="33"/>
        <v>4</v>
      </c>
      <c r="C275" s="24">
        <f t="shared" si="34"/>
        <v>2043</v>
      </c>
      <c r="F275" s="26"/>
      <c r="G275" s="40"/>
      <c r="H275" s="40"/>
      <c r="I275" s="40"/>
      <c r="J275" s="41"/>
      <c r="K275" s="29" t="str">
        <f>IF(SUMPRODUCT((MONTH('4. Trading Tracker'!$F$8:$F$703)=B275)*(YEAR('4. Trading Tracker'!$F$8:$F$703)=C275)*('4. Trading Tracker'!$L$8:$L$703))&gt;0,SUMPRODUCT((MONTH('4. Trading Tracker'!$F$8:$F$703)=B275)*(YEAR('4. Trading Tracker'!$F$8:$F$703)=C275)*('4. Trading Tracker'!$L$8:$L$703)),"")</f>
        <v/>
      </c>
      <c r="L275" s="29">
        <f t="shared" si="35"/>
        <v>0</v>
      </c>
      <c r="M275" s="29" t="str">
        <f t="shared" si="36"/>
        <v/>
      </c>
      <c r="N275" s="29" t="str">
        <f t="shared" si="37"/>
        <v/>
      </c>
      <c r="O275" s="29" t="str">
        <f t="shared" si="38"/>
        <v/>
      </c>
      <c r="P275" s="29" t="str">
        <f t="shared" si="39"/>
        <v/>
      </c>
    </row>
    <row r="276" spans="1:16" s="24" customFormat="1">
      <c r="A276" s="145">
        <f t="shared" si="40"/>
        <v>52356</v>
      </c>
      <c r="B276" s="24">
        <f t="shared" si="33"/>
        <v>5</v>
      </c>
      <c r="C276" s="24">
        <f t="shared" si="34"/>
        <v>2043</v>
      </c>
      <c r="F276" s="26"/>
      <c r="G276" s="40"/>
      <c r="H276" s="40"/>
      <c r="I276" s="40"/>
      <c r="J276" s="41"/>
      <c r="K276" s="29" t="str">
        <f>IF(SUMPRODUCT((MONTH('4. Trading Tracker'!$F$8:$F$703)=B276)*(YEAR('4. Trading Tracker'!$F$8:$F$703)=C276)*('4. Trading Tracker'!$L$8:$L$703))&gt;0,SUMPRODUCT((MONTH('4. Trading Tracker'!$F$8:$F$703)=B276)*(YEAR('4. Trading Tracker'!$F$8:$F$703)=C276)*('4. Trading Tracker'!$L$8:$L$703)),"")</f>
        <v/>
      </c>
      <c r="L276" s="29">
        <f t="shared" si="35"/>
        <v>0</v>
      </c>
      <c r="M276" s="29" t="str">
        <f t="shared" si="36"/>
        <v/>
      </c>
      <c r="N276" s="29" t="str">
        <f t="shared" si="37"/>
        <v/>
      </c>
      <c r="O276" s="29" t="str">
        <f t="shared" si="38"/>
        <v/>
      </c>
      <c r="P276" s="29" t="str">
        <f t="shared" si="39"/>
        <v/>
      </c>
    </row>
    <row r="277" spans="1:16" s="24" customFormat="1">
      <c r="A277" s="145">
        <f t="shared" si="40"/>
        <v>52387</v>
      </c>
      <c r="B277" s="24">
        <f t="shared" si="33"/>
        <v>6</v>
      </c>
      <c r="C277" s="24">
        <f t="shared" si="34"/>
        <v>2043</v>
      </c>
      <c r="F277" s="26"/>
      <c r="G277" s="40"/>
      <c r="H277" s="40"/>
      <c r="I277" s="40"/>
      <c r="J277" s="41"/>
      <c r="K277" s="29" t="str">
        <f>IF(SUMPRODUCT((MONTH('4. Trading Tracker'!$F$8:$F$703)=B277)*(YEAR('4. Trading Tracker'!$F$8:$F$703)=C277)*('4. Trading Tracker'!$L$8:$L$703))&gt;0,SUMPRODUCT((MONTH('4. Trading Tracker'!$F$8:$F$703)=B277)*(YEAR('4. Trading Tracker'!$F$8:$F$703)=C277)*('4. Trading Tracker'!$L$8:$L$703)),"")</f>
        <v/>
      </c>
      <c r="L277" s="29">
        <f t="shared" si="35"/>
        <v>0</v>
      </c>
      <c r="M277" s="29" t="str">
        <f t="shared" si="36"/>
        <v/>
      </c>
      <c r="N277" s="29" t="str">
        <f t="shared" si="37"/>
        <v/>
      </c>
      <c r="O277" s="29" t="str">
        <f t="shared" si="38"/>
        <v/>
      </c>
      <c r="P277" s="29" t="str">
        <f t="shared" si="39"/>
        <v/>
      </c>
    </row>
    <row r="278" spans="1:16" s="24" customFormat="1">
      <c r="A278" s="145">
        <f t="shared" si="40"/>
        <v>52417</v>
      </c>
      <c r="B278" s="24">
        <f t="shared" si="33"/>
        <v>7</v>
      </c>
      <c r="C278" s="24">
        <f t="shared" si="34"/>
        <v>2043</v>
      </c>
      <c r="F278" s="26"/>
      <c r="G278" s="40"/>
      <c r="H278" s="40"/>
      <c r="I278" s="40"/>
      <c r="J278" s="41"/>
      <c r="K278" s="29" t="str">
        <f>IF(SUMPRODUCT((MONTH('4. Trading Tracker'!$F$8:$F$703)=B278)*(YEAR('4. Trading Tracker'!$F$8:$F$703)=C278)*('4. Trading Tracker'!$L$8:$L$703))&gt;0,SUMPRODUCT((MONTH('4. Trading Tracker'!$F$8:$F$703)=B278)*(YEAR('4. Trading Tracker'!$F$8:$F$703)=C278)*('4. Trading Tracker'!$L$8:$L$703)),"")</f>
        <v/>
      </c>
      <c r="L278" s="29">
        <f t="shared" si="35"/>
        <v>0</v>
      </c>
      <c r="M278" s="29" t="str">
        <f t="shared" si="36"/>
        <v/>
      </c>
      <c r="N278" s="29" t="str">
        <f t="shared" si="37"/>
        <v/>
      </c>
      <c r="O278" s="29" t="str">
        <f t="shared" si="38"/>
        <v/>
      </c>
      <c r="P278" s="29" t="str">
        <f t="shared" si="39"/>
        <v/>
      </c>
    </row>
    <row r="279" spans="1:16" s="24" customFormat="1">
      <c r="A279" s="145">
        <f t="shared" si="40"/>
        <v>52448</v>
      </c>
      <c r="B279" s="24">
        <f t="shared" si="33"/>
        <v>8</v>
      </c>
      <c r="C279" s="24">
        <f t="shared" si="34"/>
        <v>2043</v>
      </c>
      <c r="F279" s="26"/>
      <c r="G279" s="40"/>
      <c r="H279" s="40"/>
      <c r="I279" s="40"/>
      <c r="J279" s="41"/>
      <c r="K279" s="29" t="str">
        <f>IF(SUMPRODUCT((MONTH('4. Trading Tracker'!$F$8:$F$703)=B279)*(YEAR('4. Trading Tracker'!$F$8:$F$703)=C279)*('4. Trading Tracker'!$L$8:$L$703))&gt;0,SUMPRODUCT((MONTH('4. Trading Tracker'!$F$8:$F$703)=B279)*(YEAR('4. Trading Tracker'!$F$8:$F$703)=C279)*('4. Trading Tracker'!$L$8:$L$703)),"")</f>
        <v/>
      </c>
      <c r="L279" s="29">
        <f t="shared" si="35"/>
        <v>0</v>
      </c>
      <c r="M279" s="29" t="str">
        <f t="shared" si="36"/>
        <v/>
      </c>
      <c r="N279" s="29" t="str">
        <f t="shared" si="37"/>
        <v/>
      </c>
      <c r="O279" s="29" t="str">
        <f t="shared" si="38"/>
        <v/>
      </c>
      <c r="P279" s="29" t="str">
        <f t="shared" si="39"/>
        <v/>
      </c>
    </row>
    <row r="280" spans="1:16" s="24" customFormat="1">
      <c r="A280" s="145">
        <f t="shared" si="40"/>
        <v>52479</v>
      </c>
      <c r="B280" s="24">
        <f t="shared" si="33"/>
        <v>9</v>
      </c>
      <c r="C280" s="24">
        <f t="shared" si="34"/>
        <v>2043</v>
      </c>
      <c r="F280" s="26"/>
      <c r="G280" s="40"/>
      <c r="H280" s="40"/>
      <c r="I280" s="40"/>
      <c r="J280" s="41"/>
      <c r="K280" s="29" t="str">
        <f>IF(SUMPRODUCT((MONTH('4. Trading Tracker'!$F$8:$F$703)=B280)*(YEAR('4. Trading Tracker'!$F$8:$F$703)=C280)*('4. Trading Tracker'!$L$8:$L$703))&gt;0,SUMPRODUCT((MONTH('4. Trading Tracker'!$F$8:$F$703)=B280)*(YEAR('4. Trading Tracker'!$F$8:$F$703)=C280)*('4. Trading Tracker'!$L$8:$L$703)),"")</f>
        <v/>
      </c>
      <c r="L280" s="29">
        <f t="shared" si="35"/>
        <v>0</v>
      </c>
      <c r="M280" s="29" t="str">
        <f t="shared" si="36"/>
        <v/>
      </c>
      <c r="N280" s="29" t="str">
        <f t="shared" si="37"/>
        <v/>
      </c>
      <c r="O280" s="29" t="str">
        <f t="shared" si="38"/>
        <v/>
      </c>
      <c r="P280" s="29" t="str">
        <f t="shared" si="39"/>
        <v/>
      </c>
    </row>
    <row r="281" spans="1:16" s="24" customFormat="1">
      <c r="A281" s="145">
        <f t="shared" si="40"/>
        <v>52509</v>
      </c>
      <c r="B281" s="24">
        <f t="shared" si="33"/>
        <v>10</v>
      </c>
      <c r="C281" s="24">
        <f t="shared" si="34"/>
        <v>2043</v>
      </c>
      <c r="F281" s="26"/>
      <c r="G281" s="40"/>
      <c r="H281" s="40"/>
      <c r="I281" s="40"/>
      <c r="J281" s="41"/>
      <c r="K281" s="29" t="str">
        <f>IF(SUMPRODUCT((MONTH('4. Trading Tracker'!$F$8:$F$703)=B281)*(YEAR('4. Trading Tracker'!$F$8:$F$703)=C281)*('4. Trading Tracker'!$L$8:$L$703))&gt;0,SUMPRODUCT((MONTH('4. Trading Tracker'!$F$8:$F$703)=B281)*(YEAR('4. Trading Tracker'!$F$8:$F$703)=C281)*('4. Trading Tracker'!$L$8:$L$703)),"")</f>
        <v/>
      </c>
      <c r="L281" s="29">
        <f t="shared" si="35"/>
        <v>0</v>
      </c>
      <c r="M281" s="29" t="str">
        <f t="shared" si="36"/>
        <v/>
      </c>
      <c r="N281" s="29" t="str">
        <f t="shared" si="37"/>
        <v/>
      </c>
      <c r="O281" s="29" t="str">
        <f t="shared" si="38"/>
        <v/>
      </c>
      <c r="P281" s="29" t="str">
        <f t="shared" si="39"/>
        <v/>
      </c>
    </row>
    <row r="282" spans="1:16" s="24" customFormat="1">
      <c r="A282" s="145">
        <f t="shared" si="40"/>
        <v>52540</v>
      </c>
      <c r="B282" s="24">
        <f t="shared" si="33"/>
        <v>11</v>
      </c>
      <c r="C282" s="24">
        <f t="shared" si="34"/>
        <v>2043</v>
      </c>
      <c r="F282" s="26"/>
      <c r="G282" s="40"/>
      <c r="H282" s="40"/>
      <c r="I282" s="40"/>
      <c r="J282" s="41"/>
      <c r="K282" s="29" t="str">
        <f>IF(SUMPRODUCT((MONTH('4. Trading Tracker'!$F$8:$F$703)=B282)*(YEAR('4. Trading Tracker'!$F$8:$F$703)=C282)*('4. Trading Tracker'!$L$8:$L$703))&gt;0,SUMPRODUCT((MONTH('4. Trading Tracker'!$F$8:$F$703)=B282)*(YEAR('4. Trading Tracker'!$F$8:$F$703)=C282)*('4. Trading Tracker'!$L$8:$L$703)),"")</f>
        <v/>
      </c>
      <c r="L282" s="29">
        <f t="shared" si="35"/>
        <v>0</v>
      </c>
      <c r="M282" s="29" t="str">
        <f t="shared" si="36"/>
        <v/>
      </c>
      <c r="N282" s="29" t="str">
        <f t="shared" si="37"/>
        <v/>
      </c>
      <c r="O282" s="29" t="str">
        <f t="shared" si="38"/>
        <v/>
      </c>
      <c r="P282" s="29" t="str">
        <f t="shared" si="39"/>
        <v/>
      </c>
    </row>
    <row r="283" spans="1:16" s="24" customFormat="1">
      <c r="A283" s="145">
        <f t="shared" si="40"/>
        <v>52570</v>
      </c>
      <c r="B283" s="24">
        <f t="shared" si="33"/>
        <v>12</v>
      </c>
      <c r="C283" s="24">
        <f t="shared" si="34"/>
        <v>2043</v>
      </c>
      <c r="F283" s="26"/>
      <c r="G283" s="40"/>
      <c r="H283" s="40"/>
      <c r="I283" s="40"/>
      <c r="J283" s="41"/>
      <c r="K283" s="29" t="str">
        <f>IF(SUMPRODUCT((MONTH('4. Trading Tracker'!$F$8:$F$703)=B283)*(YEAR('4. Trading Tracker'!$F$8:$F$703)=C283)*('4. Trading Tracker'!$L$8:$L$703))&gt;0,SUMPRODUCT((MONTH('4. Trading Tracker'!$F$8:$F$703)=B283)*(YEAR('4. Trading Tracker'!$F$8:$F$703)=C283)*('4. Trading Tracker'!$L$8:$L$703)),"")</f>
        <v/>
      </c>
      <c r="L283" s="29">
        <f t="shared" si="35"/>
        <v>0</v>
      </c>
      <c r="M283" s="29" t="str">
        <f t="shared" si="36"/>
        <v/>
      </c>
      <c r="N283" s="29" t="str">
        <f t="shared" si="37"/>
        <v/>
      </c>
      <c r="O283" s="29" t="str">
        <f t="shared" si="38"/>
        <v/>
      </c>
      <c r="P283" s="29" t="str">
        <f t="shared" si="39"/>
        <v/>
      </c>
    </row>
    <row r="284" spans="1:16" s="24" customFormat="1">
      <c r="A284" s="145">
        <f t="shared" si="40"/>
        <v>52601</v>
      </c>
      <c r="B284" s="24">
        <f t="shared" si="33"/>
        <v>1</v>
      </c>
      <c r="C284" s="24">
        <f t="shared" si="34"/>
        <v>2044</v>
      </c>
      <c r="F284" s="26"/>
      <c r="G284" s="40"/>
      <c r="H284" s="40"/>
      <c r="I284" s="40"/>
      <c r="J284" s="41"/>
      <c r="K284" s="29" t="str">
        <f>IF(SUMPRODUCT((MONTH('4. Trading Tracker'!$F$8:$F$703)=B284)*(YEAR('4. Trading Tracker'!$F$8:$F$703)=C284)*('4. Trading Tracker'!$L$8:$L$703))&gt;0,SUMPRODUCT((MONTH('4. Trading Tracker'!$F$8:$F$703)=B284)*(YEAR('4. Trading Tracker'!$F$8:$F$703)=C284)*('4. Trading Tracker'!$L$8:$L$703)),"")</f>
        <v/>
      </c>
      <c r="L284" s="29">
        <f t="shared" si="35"/>
        <v>0</v>
      </c>
      <c r="M284" s="29" t="str">
        <f t="shared" si="36"/>
        <v/>
      </c>
      <c r="N284" s="29" t="str">
        <f t="shared" si="37"/>
        <v/>
      </c>
      <c r="O284" s="29" t="str">
        <f t="shared" si="38"/>
        <v/>
      </c>
      <c r="P284" s="29" t="str">
        <f t="shared" si="39"/>
        <v/>
      </c>
    </row>
    <row r="285" spans="1:16" s="24" customFormat="1">
      <c r="A285" s="145">
        <f t="shared" si="40"/>
        <v>52632</v>
      </c>
      <c r="B285" s="24">
        <f t="shared" si="33"/>
        <v>2</v>
      </c>
      <c r="C285" s="24">
        <f t="shared" si="34"/>
        <v>2044</v>
      </c>
      <c r="F285" s="26"/>
      <c r="G285" s="40"/>
      <c r="H285" s="40"/>
      <c r="I285" s="40"/>
      <c r="J285" s="41"/>
      <c r="K285" s="29" t="str">
        <f>IF(SUMPRODUCT((MONTH('4. Trading Tracker'!$F$8:$F$703)=B285)*(YEAR('4. Trading Tracker'!$F$8:$F$703)=C285)*('4. Trading Tracker'!$L$8:$L$703))&gt;0,SUMPRODUCT((MONTH('4. Trading Tracker'!$F$8:$F$703)=B285)*(YEAR('4. Trading Tracker'!$F$8:$F$703)=C285)*('4. Trading Tracker'!$L$8:$L$703)),"")</f>
        <v/>
      </c>
      <c r="L285" s="29">
        <f t="shared" si="35"/>
        <v>0</v>
      </c>
      <c r="M285" s="29" t="str">
        <f t="shared" si="36"/>
        <v/>
      </c>
      <c r="N285" s="29" t="str">
        <f t="shared" si="37"/>
        <v/>
      </c>
      <c r="O285" s="29" t="str">
        <f t="shared" si="38"/>
        <v/>
      </c>
      <c r="P285" s="29" t="str">
        <f t="shared" si="39"/>
        <v/>
      </c>
    </row>
    <row r="286" spans="1:16" s="24" customFormat="1">
      <c r="A286" s="145">
        <f t="shared" si="40"/>
        <v>52661</v>
      </c>
      <c r="B286" s="24">
        <f t="shared" si="33"/>
        <v>3</v>
      </c>
      <c r="C286" s="24">
        <f t="shared" si="34"/>
        <v>2044</v>
      </c>
      <c r="F286" s="26"/>
      <c r="G286" s="40"/>
      <c r="H286" s="40"/>
      <c r="I286" s="40"/>
      <c r="J286" s="41"/>
      <c r="K286" s="29" t="str">
        <f>IF(SUMPRODUCT((MONTH('4. Trading Tracker'!$F$8:$F$703)=B286)*(YEAR('4. Trading Tracker'!$F$8:$F$703)=C286)*('4. Trading Tracker'!$L$8:$L$703))&gt;0,SUMPRODUCT((MONTH('4. Trading Tracker'!$F$8:$F$703)=B286)*(YEAR('4. Trading Tracker'!$F$8:$F$703)=C286)*('4. Trading Tracker'!$L$8:$L$703)),"")</f>
        <v/>
      </c>
      <c r="L286" s="29">
        <f t="shared" si="35"/>
        <v>0</v>
      </c>
      <c r="M286" s="29" t="str">
        <f t="shared" si="36"/>
        <v/>
      </c>
      <c r="N286" s="29" t="str">
        <f t="shared" si="37"/>
        <v/>
      </c>
      <c r="O286" s="29" t="str">
        <f t="shared" si="38"/>
        <v/>
      </c>
      <c r="P286" s="29" t="str">
        <f t="shared" si="39"/>
        <v/>
      </c>
    </row>
    <row r="287" spans="1:16" s="24" customFormat="1">
      <c r="A287" s="145">
        <f t="shared" si="40"/>
        <v>52692</v>
      </c>
      <c r="B287" s="24">
        <f t="shared" si="33"/>
        <v>4</v>
      </c>
      <c r="C287" s="24">
        <f t="shared" si="34"/>
        <v>2044</v>
      </c>
      <c r="F287" s="26"/>
      <c r="G287" s="40"/>
      <c r="H287" s="40"/>
      <c r="I287" s="40"/>
      <c r="J287" s="41"/>
      <c r="K287" s="29" t="str">
        <f>IF(SUMPRODUCT((MONTH('4. Trading Tracker'!$F$8:$F$703)=B287)*(YEAR('4. Trading Tracker'!$F$8:$F$703)=C287)*('4. Trading Tracker'!$L$8:$L$703))&gt;0,SUMPRODUCT((MONTH('4. Trading Tracker'!$F$8:$F$703)=B287)*(YEAR('4. Trading Tracker'!$F$8:$F$703)=C287)*('4. Trading Tracker'!$L$8:$L$703)),"")</f>
        <v/>
      </c>
      <c r="L287" s="29">
        <f t="shared" si="35"/>
        <v>0</v>
      </c>
      <c r="M287" s="29" t="str">
        <f t="shared" si="36"/>
        <v/>
      </c>
      <c r="N287" s="29" t="str">
        <f t="shared" si="37"/>
        <v/>
      </c>
      <c r="O287" s="29" t="str">
        <f t="shared" si="38"/>
        <v/>
      </c>
      <c r="P287" s="29" t="str">
        <f t="shared" si="39"/>
        <v/>
      </c>
    </row>
    <row r="288" spans="1:16" s="24" customFormat="1">
      <c r="A288" s="145">
        <f t="shared" si="40"/>
        <v>52722</v>
      </c>
      <c r="B288" s="24">
        <f t="shared" si="33"/>
        <v>5</v>
      </c>
      <c r="C288" s="24">
        <f t="shared" si="34"/>
        <v>2044</v>
      </c>
      <c r="F288" s="26"/>
      <c r="G288" s="40"/>
      <c r="H288" s="40"/>
      <c r="I288" s="40"/>
      <c r="J288" s="41"/>
      <c r="K288" s="29" t="str">
        <f>IF(SUMPRODUCT((MONTH('4. Trading Tracker'!$F$8:$F$703)=B288)*(YEAR('4. Trading Tracker'!$F$8:$F$703)=C288)*('4. Trading Tracker'!$L$8:$L$703))&gt;0,SUMPRODUCT((MONTH('4. Trading Tracker'!$F$8:$F$703)=B288)*(YEAR('4. Trading Tracker'!$F$8:$F$703)=C288)*('4. Trading Tracker'!$L$8:$L$703)),"")</f>
        <v/>
      </c>
      <c r="L288" s="29">
        <f t="shared" si="35"/>
        <v>0</v>
      </c>
      <c r="M288" s="29" t="str">
        <f t="shared" si="36"/>
        <v/>
      </c>
      <c r="N288" s="29" t="str">
        <f t="shared" si="37"/>
        <v/>
      </c>
      <c r="O288" s="29" t="str">
        <f t="shared" si="38"/>
        <v/>
      </c>
      <c r="P288" s="29" t="str">
        <f t="shared" si="39"/>
        <v/>
      </c>
    </row>
    <row r="289" spans="1:16" s="24" customFormat="1">
      <c r="A289" s="145">
        <f t="shared" si="40"/>
        <v>52753</v>
      </c>
      <c r="B289" s="24">
        <f t="shared" si="33"/>
        <v>6</v>
      </c>
      <c r="C289" s="24">
        <f t="shared" si="34"/>
        <v>2044</v>
      </c>
      <c r="F289" s="26"/>
      <c r="G289" s="40"/>
      <c r="H289" s="40"/>
      <c r="I289" s="40"/>
      <c r="J289" s="41"/>
      <c r="K289" s="29" t="str">
        <f>IF(SUMPRODUCT((MONTH('4. Trading Tracker'!$F$8:$F$703)=B289)*(YEAR('4. Trading Tracker'!$F$8:$F$703)=C289)*('4. Trading Tracker'!$L$8:$L$703))&gt;0,SUMPRODUCT((MONTH('4. Trading Tracker'!$F$8:$F$703)=B289)*(YEAR('4. Trading Tracker'!$F$8:$F$703)=C289)*('4. Trading Tracker'!$L$8:$L$703)),"")</f>
        <v/>
      </c>
      <c r="L289" s="29">
        <f t="shared" si="35"/>
        <v>0</v>
      </c>
      <c r="M289" s="29" t="str">
        <f t="shared" si="36"/>
        <v/>
      </c>
      <c r="N289" s="29" t="str">
        <f t="shared" si="37"/>
        <v/>
      </c>
      <c r="O289" s="29" t="str">
        <f t="shared" si="38"/>
        <v/>
      </c>
      <c r="P289" s="29" t="str">
        <f t="shared" si="39"/>
        <v/>
      </c>
    </row>
    <row r="290" spans="1:16" s="24" customFormat="1">
      <c r="A290" s="145">
        <f t="shared" si="40"/>
        <v>52783</v>
      </c>
      <c r="B290" s="24">
        <f t="shared" si="33"/>
        <v>7</v>
      </c>
      <c r="C290" s="24">
        <f t="shared" si="34"/>
        <v>2044</v>
      </c>
      <c r="F290" s="26"/>
      <c r="G290" s="40"/>
      <c r="H290" s="40"/>
      <c r="I290" s="40"/>
      <c r="J290" s="41"/>
      <c r="K290" s="29" t="str">
        <f>IF(SUMPRODUCT((MONTH('4. Trading Tracker'!$F$8:$F$703)=B290)*(YEAR('4. Trading Tracker'!$F$8:$F$703)=C290)*('4. Trading Tracker'!$L$8:$L$703))&gt;0,SUMPRODUCT((MONTH('4. Trading Tracker'!$F$8:$F$703)=B290)*(YEAR('4. Trading Tracker'!$F$8:$F$703)=C290)*('4. Trading Tracker'!$L$8:$L$703)),"")</f>
        <v/>
      </c>
      <c r="L290" s="29">
        <f t="shared" si="35"/>
        <v>0</v>
      </c>
      <c r="M290" s="29" t="str">
        <f t="shared" si="36"/>
        <v/>
      </c>
      <c r="N290" s="29" t="str">
        <f t="shared" si="37"/>
        <v/>
      </c>
      <c r="O290" s="29" t="str">
        <f t="shared" si="38"/>
        <v/>
      </c>
      <c r="P290" s="29" t="str">
        <f t="shared" si="39"/>
        <v/>
      </c>
    </row>
    <row r="291" spans="1:16" s="24" customFormat="1">
      <c r="A291" s="145">
        <f t="shared" si="40"/>
        <v>52814</v>
      </c>
      <c r="B291" s="24">
        <f t="shared" si="33"/>
        <v>8</v>
      </c>
      <c r="C291" s="24">
        <f t="shared" si="34"/>
        <v>2044</v>
      </c>
      <c r="F291" s="26"/>
      <c r="G291" s="40"/>
      <c r="H291" s="40"/>
      <c r="I291" s="40"/>
      <c r="J291" s="41"/>
      <c r="K291" s="29" t="str">
        <f>IF(SUMPRODUCT((MONTH('4. Trading Tracker'!$F$8:$F$703)=B291)*(YEAR('4. Trading Tracker'!$F$8:$F$703)=C291)*('4. Trading Tracker'!$L$8:$L$703))&gt;0,SUMPRODUCT((MONTH('4. Trading Tracker'!$F$8:$F$703)=B291)*(YEAR('4. Trading Tracker'!$F$8:$F$703)=C291)*('4. Trading Tracker'!$L$8:$L$703)),"")</f>
        <v/>
      </c>
      <c r="L291" s="29">
        <f t="shared" si="35"/>
        <v>0</v>
      </c>
      <c r="M291" s="29" t="str">
        <f t="shared" si="36"/>
        <v/>
      </c>
      <c r="N291" s="29" t="str">
        <f t="shared" si="37"/>
        <v/>
      </c>
      <c r="O291" s="29" t="str">
        <f t="shared" si="38"/>
        <v/>
      </c>
      <c r="P291" s="29" t="str">
        <f t="shared" si="39"/>
        <v/>
      </c>
    </row>
    <row r="292" spans="1:16" s="24" customFormat="1">
      <c r="A292" s="145">
        <f t="shared" si="40"/>
        <v>52845</v>
      </c>
      <c r="B292" s="24">
        <f t="shared" si="33"/>
        <v>9</v>
      </c>
      <c r="C292" s="24">
        <f t="shared" si="34"/>
        <v>2044</v>
      </c>
      <c r="F292" s="26"/>
      <c r="G292" s="40"/>
      <c r="H292" s="40"/>
      <c r="I292" s="40"/>
      <c r="J292" s="41"/>
      <c r="K292" s="29" t="str">
        <f>IF(SUMPRODUCT((MONTH('4. Trading Tracker'!$F$8:$F$703)=B292)*(YEAR('4. Trading Tracker'!$F$8:$F$703)=C292)*('4. Trading Tracker'!$L$8:$L$703))&gt;0,SUMPRODUCT((MONTH('4. Trading Tracker'!$F$8:$F$703)=B292)*(YEAR('4. Trading Tracker'!$F$8:$F$703)=C292)*('4. Trading Tracker'!$L$8:$L$703)),"")</f>
        <v/>
      </c>
      <c r="L292" s="29">
        <f t="shared" si="35"/>
        <v>0</v>
      </c>
      <c r="M292" s="29" t="str">
        <f t="shared" si="36"/>
        <v/>
      </c>
      <c r="N292" s="29" t="str">
        <f t="shared" si="37"/>
        <v/>
      </c>
      <c r="O292" s="29" t="str">
        <f t="shared" si="38"/>
        <v/>
      </c>
      <c r="P292" s="29" t="str">
        <f t="shared" si="39"/>
        <v/>
      </c>
    </row>
    <row r="293" spans="1:16" s="24" customFormat="1">
      <c r="A293" s="145">
        <f t="shared" si="40"/>
        <v>52875</v>
      </c>
      <c r="B293" s="24">
        <f t="shared" si="33"/>
        <v>10</v>
      </c>
      <c r="C293" s="24">
        <f t="shared" si="34"/>
        <v>2044</v>
      </c>
      <c r="F293" s="26"/>
      <c r="G293" s="40"/>
      <c r="H293" s="40"/>
      <c r="I293" s="40"/>
      <c r="J293" s="41"/>
      <c r="K293" s="29" t="str">
        <f>IF(SUMPRODUCT((MONTH('4. Trading Tracker'!$F$8:$F$703)=B293)*(YEAR('4. Trading Tracker'!$F$8:$F$703)=C293)*('4. Trading Tracker'!$L$8:$L$703))&gt;0,SUMPRODUCT((MONTH('4. Trading Tracker'!$F$8:$F$703)=B293)*(YEAR('4. Trading Tracker'!$F$8:$F$703)=C293)*('4. Trading Tracker'!$L$8:$L$703)),"")</f>
        <v/>
      </c>
      <c r="L293" s="29">
        <f t="shared" si="35"/>
        <v>0</v>
      </c>
      <c r="M293" s="29" t="str">
        <f t="shared" si="36"/>
        <v/>
      </c>
      <c r="N293" s="29" t="str">
        <f t="shared" si="37"/>
        <v/>
      </c>
      <c r="O293" s="29" t="str">
        <f t="shared" si="38"/>
        <v/>
      </c>
      <c r="P293" s="29" t="str">
        <f t="shared" si="39"/>
        <v/>
      </c>
    </row>
    <row r="294" spans="1:16" s="24" customFormat="1">
      <c r="A294" s="145">
        <f t="shared" si="40"/>
        <v>52906</v>
      </c>
      <c r="B294" s="24">
        <f t="shared" si="33"/>
        <v>11</v>
      </c>
      <c r="C294" s="24">
        <f t="shared" si="34"/>
        <v>2044</v>
      </c>
      <c r="F294" s="26"/>
      <c r="G294" s="40"/>
      <c r="H294" s="40"/>
      <c r="I294" s="40"/>
      <c r="J294" s="41"/>
      <c r="K294" s="29" t="str">
        <f>IF(SUMPRODUCT((MONTH('4. Trading Tracker'!$F$8:$F$703)=B294)*(YEAR('4. Trading Tracker'!$F$8:$F$703)=C294)*('4. Trading Tracker'!$L$8:$L$703))&gt;0,SUMPRODUCT((MONTH('4. Trading Tracker'!$F$8:$F$703)=B294)*(YEAR('4. Trading Tracker'!$F$8:$F$703)=C294)*('4. Trading Tracker'!$L$8:$L$703)),"")</f>
        <v/>
      </c>
      <c r="L294" s="29">
        <f t="shared" si="35"/>
        <v>0</v>
      </c>
      <c r="M294" s="29" t="str">
        <f t="shared" si="36"/>
        <v/>
      </c>
      <c r="N294" s="29" t="str">
        <f t="shared" si="37"/>
        <v/>
      </c>
      <c r="O294" s="29" t="str">
        <f t="shared" si="38"/>
        <v/>
      </c>
      <c r="P294" s="29" t="str">
        <f t="shared" si="39"/>
        <v/>
      </c>
    </row>
    <row r="295" spans="1:16" s="24" customFormat="1">
      <c r="A295" s="145">
        <f t="shared" si="40"/>
        <v>52936</v>
      </c>
      <c r="B295" s="24">
        <f t="shared" si="33"/>
        <v>12</v>
      </c>
      <c r="C295" s="24">
        <f t="shared" si="34"/>
        <v>2044</v>
      </c>
      <c r="F295" s="26"/>
      <c r="G295" s="40"/>
      <c r="H295" s="40"/>
      <c r="I295" s="40"/>
      <c r="J295" s="41"/>
      <c r="K295" s="29" t="str">
        <f>IF(SUMPRODUCT((MONTH('4. Trading Tracker'!$F$8:$F$703)=B295)*(YEAR('4. Trading Tracker'!$F$8:$F$703)=C295)*('4. Trading Tracker'!$L$8:$L$703))&gt;0,SUMPRODUCT((MONTH('4. Trading Tracker'!$F$8:$F$703)=B295)*(YEAR('4. Trading Tracker'!$F$8:$F$703)=C295)*('4. Trading Tracker'!$L$8:$L$703)),"")</f>
        <v/>
      </c>
      <c r="L295" s="29">
        <f t="shared" si="35"/>
        <v>0</v>
      </c>
      <c r="M295" s="29" t="str">
        <f t="shared" si="36"/>
        <v/>
      </c>
      <c r="N295" s="29" t="str">
        <f t="shared" si="37"/>
        <v/>
      </c>
      <c r="O295" s="29" t="str">
        <f t="shared" si="38"/>
        <v/>
      </c>
      <c r="P295" s="29" t="str">
        <f t="shared" si="39"/>
        <v/>
      </c>
    </row>
    <row r="296" spans="1:16" s="24" customFormat="1">
      <c r="A296" s="145">
        <f t="shared" si="40"/>
        <v>52967</v>
      </c>
      <c r="B296" s="24">
        <f t="shared" si="33"/>
        <v>1</v>
      </c>
      <c r="C296" s="24">
        <f t="shared" si="34"/>
        <v>2045</v>
      </c>
      <c r="F296" s="26"/>
      <c r="G296" s="40"/>
      <c r="H296" s="40"/>
      <c r="I296" s="40"/>
      <c r="J296" s="41"/>
      <c r="K296" s="29" t="str">
        <f>IF(SUMPRODUCT((MONTH('4. Trading Tracker'!$F$8:$F$703)=B296)*(YEAR('4. Trading Tracker'!$F$8:$F$703)=C296)*('4. Trading Tracker'!$L$8:$L$703))&gt;0,SUMPRODUCT((MONTH('4. Trading Tracker'!$F$8:$F$703)=B296)*(YEAR('4. Trading Tracker'!$F$8:$F$703)=C296)*('4. Trading Tracker'!$L$8:$L$703)),"")</f>
        <v/>
      </c>
      <c r="L296" s="29">
        <f t="shared" si="35"/>
        <v>0</v>
      </c>
      <c r="M296" s="29" t="str">
        <f t="shared" si="36"/>
        <v/>
      </c>
      <c r="N296" s="29" t="str">
        <f t="shared" si="37"/>
        <v/>
      </c>
      <c r="O296" s="29" t="str">
        <f t="shared" si="38"/>
        <v/>
      </c>
      <c r="P296" s="29" t="str">
        <f t="shared" si="39"/>
        <v/>
      </c>
    </row>
    <row r="297" spans="1:16" s="24" customFormat="1">
      <c r="A297" s="145">
        <f t="shared" si="40"/>
        <v>52998</v>
      </c>
      <c r="B297" s="24">
        <f t="shared" si="33"/>
        <v>2</v>
      </c>
      <c r="C297" s="24">
        <f t="shared" si="34"/>
        <v>2045</v>
      </c>
      <c r="F297" s="26"/>
      <c r="G297" s="40"/>
      <c r="H297" s="40"/>
      <c r="I297" s="40"/>
      <c r="J297" s="41"/>
      <c r="K297" s="29" t="str">
        <f>IF(SUMPRODUCT((MONTH('4. Trading Tracker'!$F$8:$F$703)=B297)*(YEAR('4. Trading Tracker'!$F$8:$F$703)=C297)*('4. Trading Tracker'!$L$8:$L$703))&gt;0,SUMPRODUCT((MONTH('4. Trading Tracker'!$F$8:$F$703)=B297)*(YEAR('4. Trading Tracker'!$F$8:$F$703)=C297)*('4. Trading Tracker'!$L$8:$L$703)),"")</f>
        <v/>
      </c>
      <c r="L297" s="29">
        <f t="shared" si="35"/>
        <v>0</v>
      </c>
      <c r="M297" s="29" t="str">
        <f t="shared" si="36"/>
        <v/>
      </c>
      <c r="N297" s="29" t="str">
        <f t="shared" si="37"/>
        <v/>
      </c>
      <c r="O297" s="29" t="str">
        <f t="shared" si="38"/>
        <v/>
      </c>
      <c r="P297" s="29" t="str">
        <f t="shared" si="39"/>
        <v/>
      </c>
    </row>
    <row r="298" spans="1:16" s="24" customFormat="1">
      <c r="A298" s="145">
        <f t="shared" si="40"/>
        <v>53026</v>
      </c>
      <c r="B298" s="24">
        <f t="shared" si="33"/>
        <v>3</v>
      </c>
      <c r="C298" s="24">
        <f t="shared" si="34"/>
        <v>2045</v>
      </c>
      <c r="F298" s="26"/>
      <c r="G298" s="40"/>
      <c r="H298" s="40"/>
      <c r="I298" s="40"/>
      <c r="J298" s="41"/>
      <c r="K298" s="29" t="str">
        <f>IF(SUMPRODUCT((MONTH('4. Trading Tracker'!$F$8:$F$703)=B298)*(YEAR('4. Trading Tracker'!$F$8:$F$703)=C298)*('4. Trading Tracker'!$L$8:$L$703))&gt;0,SUMPRODUCT((MONTH('4. Trading Tracker'!$F$8:$F$703)=B298)*(YEAR('4. Trading Tracker'!$F$8:$F$703)=C298)*('4. Trading Tracker'!$L$8:$L$703)),"")</f>
        <v/>
      </c>
      <c r="L298" s="29">
        <f t="shared" si="35"/>
        <v>0</v>
      </c>
      <c r="M298" s="29" t="str">
        <f t="shared" si="36"/>
        <v/>
      </c>
      <c r="N298" s="29" t="str">
        <f t="shared" si="37"/>
        <v/>
      </c>
      <c r="O298" s="29" t="str">
        <f t="shared" si="38"/>
        <v/>
      </c>
      <c r="P298" s="29" t="str">
        <f t="shared" si="39"/>
        <v/>
      </c>
    </row>
    <row r="299" spans="1:16" s="24" customFormat="1">
      <c r="A299" s="145">
        <f t="shared" si="40"/>
        <v>53057</v>
      </c>
      <c r="B299" s="24">
        <f t="shared" si="33"/>
        <v>4</v>
      </c>
      <c r="C299" s="24">
        <f t="shared" si="34"/>
        <v>2045</v>
      </c>
      <c r="F299" s="26"/>
      <c r="G299" s="40"/>
      <c r="H299" s="40"/>
      <c r="I299" s="40"/>
      <c r="J299" s="41"/>
      <c r="K299" s="29" t="str">
        <f>IF(SUMPRODUCT((MONTH('4. Trading Tracker'!$F$8:$F$703)=B299)*(YEAR('4. Trading Tracker'!$F$8:$F$703)=C299)*('4. Trading Tracker'!$L$8:$L$703))&gt;0,SUMPRODUCT((MONTH('4. Trading Tracker'!$F$8:$F$703)=B299)*(YEAR('4. Trading Tracker'!$F$8:$F$703)=C299)*('4. Trading Tracker'!$L$8:$L$703)),"")</f>
        <v/>
      </c>
      <c r="L299" s="29">
        <f t="shared" si="35"/>
        <v>0</v>
      </c>
      <c r="M299" s="29" t="str">
        <f t="shared" si="36"/>
        <v/>
      </c>
      <c r="N299" s="29" t="str">
        <f t="shared" si="37"/>
        <v/>
      </c>
      <c r="O299" s="29" t="str">
        <f t="shared" si="38"/>
        <v/>
      </c>
      <c r="P299" s="29" t="str">
        <f t="shared" si="39"/>
        <v/>
      </c>
    </row>
    <row r="300" spans="1:16" s="24" customFormat="1">
      <c r="A300" s="145">
        <f t="shared" si="40"/>
        <v>53087</v>
      </c>
      <c r="B300" s="24">
        <f t="shared" si="33"/>
        <v>5</v>
      </c>
      <c r="C300" s="24">
        <f t="shared" si="34"/>
        <v>2045</v>
      </c>
      <c r="F300" s="26"/>
      <c r="G300" s="40"/>
      <c r="H300" s="40"/>
      <c r="I300" s="40"/>
      <c r="J300" s="41"/>
      <c r="K300" s="29" t="str">
        <f>IF(SUMPRODUCT((MONTH('4. Trading Tracker'!$F$8:$F$703)=B300)*(YEAR('4. Trading Tracker'!$F$8:$F$703)=C300)*('4. Trading Tracker'!$L$8:$L$703))&gt;0,SUMPRODUCT((MONTH('4. Trading Tracker'!$F$8:$F$703)=B300)*(YEAR('4. Trading Tracker'!$F$8:$F$703)=C300)*('4. Trading Tracker'!$L$8:$L$703)),"")</f>
        <v/>
      </c>
      <c r="L300" s="29">
        <f t="shared" si="35"/>
        <v>0</v>
      </c>
      <c r="M300" s="29" t="str">
        <f t="shared" si="36"/>
        <v/>
      </c>
      <c r="N300" s="29" t="str">
        <f t="shared" si="37"/>
        <v/>
      </c>
      <c r="O300" s="29" t="str">
        <f t="shared" si="38"/>
        <v/>
      </c>
      <c r="P300" s="29" t="str">
        <f t="shared" si="39"/>
        <v/>
      </c>
    </row>
    <row r="301" spans="1:16" s="24" customFormat="1">
      <c r="A301" s="145">
        <f t="shared" si="40"/>
        <v>53118</v>
      </c>
      <c r="B301" s="24">
        <f t="shared" si="33"/>
        <v>6</v>
      </c>
      <c r="C301" s="24">
        <f t="shared" si="34"/>
        <v>2045</v>
      </c>
      <c r="F301" s="26"/>
      <c r="G301" s="40"/>
      <c r="H301" s="40"/>
      <c r="I301" s="40"/>
      <c r="J301" s="41"/>
      <c r="K301" s="29" t="str">
        <f>IF(SUMPRODUCT((MONTH('4. Trading Tracker'!$F$8:$F$703)=B301)*(YEAR('4. Trading Tracker'!$F$8:$F$703)=C301)*('4. Trading Tracker'!$L$8:$L$703))&gt;0,SUMPRODUCT((MONTH('4. Trading Tracker'!$F$8:$F$703)=B301)*(YEAR('4. Trading Tracker'!$F$8:$F$703)=C301)*('4. Trading Tracker'!$L$8:$L$703)),"")</f>
        <v/>
      </c>
      <c r="L301" s="29">
        <f t="shared" si="35"/>
        <v>0</v>
      </c>
      <c r="M301" s="29" t="str">
        <f t="shared" si="36"/>
        <v/>
      </c>
      <c r="N301" s="29" t="str">
        <f t="shared" si="37"/>
        <v/>
      </c>
      <c r="O301" s="29" t="str">
        <f t="shared" si="38"/>
        <v/>
      </c>
      <c r="P301" s="29" t="str">
        <f t="shared" si="39"/>
        <v/>
      </c>
    </row>
    <row r="302" spans="1:16" s="24" customFormat="1">
      <c r="A302" s="145">
        <f t="shared" si="40"/>
        <v>53148</v>
      </c>
      <c r="B302" s="24">
        <f t="shared" si="33"/>
        <v>7</v>
      </c>
      <c r="C302" s="24">
        <f t="shared" si="34"/>
        <v>2045</v>
      </c>
      <c r="F302" s="26"/>
      <c r="G302" s="40"/>
      <c r="H302" s="40"/>
      <c r="I302" s="40"/>
      <c r="J302" s="41"/>
      <c r="K302" s="29" t="str">
        <f>IF(SUMPRODUCT((MONTH('4. Trading Tracker'!$F$8:$F$703)=B302)*(YEAR('4. Trading Tracker'!$F$8:$F$703)=C302)*('4. Trading Tracker'!$L$8:$L$703))&gt;0,SUMPRODUCT((MONTH('4. Trading Tracker'!$F$8:$F$703)=B302)*(YEAR('4. Trading Tracker'!$F$8:$F$703)=C302)*('4. Trading Tracker'!$L$8:$L$703)),"")</f>
        <v/>
      </c>
      <c r="L302" s="29">
        <f t="shared" si="35"/>
        <v>0</v>
      </c>
      <c r="M302" s="29" t="str">
        <f t="shared" si="36"/>
        <v/>
      </c>
      <c r="N302" s="29" t="str">
        <f t="shared" si="37"/>
        <v/>
      </c>
      <c r="O302" s="29" t="str">
        <f t="shared" si="38"/>
        <v/>
      </c>
      <c r="P302" s="29" t="str">
        <f t="shared" si="39"/>
        <v/>
      </c>
    </row>
    <row r="303" spans="1:16" s="24" customFormat="1">
      <c r="A303" s="145">
        <f t="shared" si="40"/>
        <v>53179</v>
      </c>
      <c r="B303" s="24">
        <f t="shared" si="33"/>
        <v>8</v>
      </c>
      <c r="C303" s="24">
        <f t="shared" si="34"/>
        <v>2045</v>
      </c>
      <c r="F303" s="26"/>
      <c r="G303" s="40"/>
      <c r="H303" s="40"/>
      <c r="I303" s="40"/>
      <c r="J303" s="41"/>
      <c r="K303" s="29" t="str">
        <f>IF(SUMPRODUCT((MONTH('4. Trading Tracker'!$F$8:$F$703)=B303)*(YEAR('4. Trading Tracker'!$F$8:$F$703)=C303)*('4. Trading Tracker'!$L$8:$L$703))&gt;0,SUMPRODUCT((MONTH('4. Trading Tracker'!$F$8:$F$703)=B303)*(YEAR('4. Trading Tracker'!$F$8:$F$703)=C303)*('4. Trading Tracker'!$L$8:$L$703)),"")</f>
        <v/>
      </c>
      <c r="L303" s="29">
        <f t="shared" si="35"/>
        <v>0</v>
      </c>
      <c r="M303" s="29" t="str">
        <f t="shared" si="36"/>
        <v/>
      </c>
      <c r="N303" s="29" t="str">
        <f t="shared" si="37"/>
        <v/>
      </c>
      <c r="O303" s="29" t="str">
        <f t="shared" si="38"/>
        <v/>
      </c>
      <c r="P303" s="29" t="str">
        <f t="shared" si="39"/>
        <v/>
      </c>
    </row>
    <row r="304" spans="1:16" s="24" customFormat="1">
      <c r="A304" s="145">
        <f t="shared" si="40"/>
        <v>53210</v>
      </c>
      <c r="B304" s="24">
        <f t="shared" si="33"/>
        <v>9</v>
      </c>
      <c r="C304" s="24">
        <f t="shared" si="34"/>
        <v>2045</v>
      </c>
      <c r="F304" s="26"/>
      <c r="G304" s="40"/>
      <c r="H304" s="40"/>
      <c r="I304" s="40"/>
      <c r="J304" s="41"/>
      <c r="K304" s="29" t="str">
        <f>IF(SUMPRODUCT((MONTH('4. Trading Tracker'!$F$8:$F$703)=B304)*(YEAR('4. Trading Tracker'!$F$8:$F$703)=C304)*('4. Trading Tracker'!$L$8:$L$703))&gt;0,SUMPRODUCT((MONTH('4. Trading Tracker'!$F$8:$F$703)=B304)*(YEAR('4. Trading Tracker'!$F$8:$F$703)=C304)*('4. Trading Tracker'!$L$8:$L$703)),"")</f>
        <v/>
      </c>
      <c r="L304" s="29">
        <f t="shared" si="35"/>
        <v>0</v>
      </c>
      <c r="M304" s="29" t="str">
        <f t="shared" si="36"/>
        <v/>
      </c>
      <c r="N304" s="29" t="str">
        <f t="shared" si="37"/>
        <v/>
      </c>
      <c r="O304" s="29" t="str">
        <f t="shared" si="38"/>
        <v/>
      </c>
      <c r="P304" s="29" t="str">
        <f t="shared" si="39"/>
        <v/>
      </c>
    </row>
    <row r="305" spans="1:16" s="24" customFormat="1">
      <c r="A305" s="145">
        <f t="shared" si="40"/>
        <v>53240</v>
      </c>
      <c r="B305" s="24">
        <f t="shared" si="33"/>
        <v>10</v>
      </c>
      <c r="C305" s="24">
        <f t="shared" si="34"/>
        <v>2045</v>
      </c>
      <c r="F305" s="26"/>
      <c r="G305" s="40"/>
      <c r="H305" s="40"/>
      <c r="I305" s="40"/>
      <c r="J305" s="41"/>
      <c r="K305" s="29" t="str">
        <f>IF(SUMPRODUCT((MONTH('4. Trading Tracker'!$F$8:$F$703)=B305)*(YEAR('4. Trading Tracker'!$F$8:$F$703)=C305)*('4. Trading Tracker'!$L$8:$L$703))&gt;0,SUMPRODUCT((MONTH('4. Trading Tracker'!$F$8:$F$703)=B305)*(YEAR('4. Trading Tracker'!$F$8:$F$703)=C305)*('4. Trading Tracker'!$L$8:$L$703)),"")</f>
        <v/>
      </c>
      <c r="L305" s="29">
        <f t="shared" si="35"/>
        <v>0</v>
      </c>
      <c r="M305" s="29" t="str">
        <f t="shared" si="36"/>
        <v/>
      </c>
      <c r="N305" s="29" t="str">
        <f t="shared" si="37"/>
        <v/>
      </c>
      <c r="O305" s="29" t="str">
        <f t="shared" si="38"/>
        <v/>
      </c>
      <c r="P305" s="29" t="str">
        <f t="shared" si="39"/>
        <v/>
      </c>
    </row>
    <row r="306" spans="1:16" s="24" customFormat="1">
      <c r="A306" s="145">
        <f t="shared" si="40"/>
        <v>53271</v>
      </c>
      <c r="B306" s="24">
        <f t="shared" si="33"/>
        <v>11</v>
      </c>
      <c r="C306" s="24">
        <f t="shared" si="34"/>
        <v>2045</v>
      </c>
      <c r="F306" s="26"/>
      <c r="G306" s="40"/>
      <c r="H306" s="40"/>
      <c r="I306" s="40"/>
      <c r="J306" s="41"/>
      <c r="K306" s="29" t="str">
        <f>IF(SUMPRODUCT((MONTH('4. Trading Tracker'!$F$8:$F$703)=B306)*(YEAR('4. Trading Tracker'!$F$8:$F$703)=C306)*('4. Trading Tracker'!$L$8:$L$703))&gt;0,SUMPRODUCT((MONTH('4. Trading Tracker'!$F$8:$F$703)=B306)*(YEAR('4. Trading Tracker'!$F$8:$F$703)=C306)*('4. Trading Tracker'!$L$8:$L$703)),"")</f>
        <v/>
      </c>
      <c r="L306" s="29">
        <f t="shared" si="35"/>
        <v>0</v>
      </c>
      <c r="M306" s="29" t="str">
        <f t="shared" si="36"/>
        <v/>
      </c>
      <c r="N306" s="29" t="str">
        <f t="shared" si="37"/>
        <v/>
      </c>
      <c r="O306" s="29" t="str">
        <f t="shared" si="38"/>
        <v/>
      </c>
      <c r="P306" s="29" t="str">
        <f t="shared" si="39"/>
        <v/>
      </c>
    </row>
    <row r="307" spans="1:16" s="24" customFormat="1">
      <c r="A307" s="145">
        <f t="shared" si="40"/>
        <v>53301</v>
      </c>
      <c r="B307" s="24">
        <f t="shared" si="33"/>
        <v>12</v>
      </c>
      <c r="C307" s="24">
        <f t="shared" si="34"/>
        <v>2045</v>
      </c>
      <c r="F307" s="26"/>
      <c r="G307" s="40"/>
      <c r="H307" s="40"/>
      <c r="I307" s="40"/>
      <c r="J307" s="41"/>
      <c r="K307" s="29" t="str">
        <f>IF(SUMPRODUCT((MONTH('4. Trading Tracker'!$F$8:$F$703)=B307)*(YEAR('4. Trading Tracker'!$F$8:$F$703)=C307)*('4. Trading Tracker'!$L$8:$L$703))&gt;0,SUMPRODUCT((MONTH('4. Trading Tracker'!$F$8:$F$703)=B307)*(YEAR('4. Trading Tracker'!$F$8:$F$703)=C307)*('4. Trading Tracker'!$L$8:$L$703)),"")</f>
        <v/>
      </c>
      <c r="L307" s="29">
        <f t="shared" si="35"/>
        <v>0</v>
      </c>
      <c r="M307" s="29" t="str">
        <f t="shared" si="36"/>
        <v/>
      </c>
      <c r="N307" s="29" t="str">
        <f t="shared" si="37"/>
        <v/>
      </c>
      <c r="O307" s="29" t="str">
        <f t="shared" si="38"/>
        <v/>
      </c>
      <c r="P307" s="29" t="str">
        <f t="shared" si="39"/>
        <v/>
      </c>
    </row>
    <row r="308" spans="1:16" s="24" customFormat="1">
      <c r="A308" s="145">
        <f t="shared" si="40"/>
        <v>53332</v>
      </c>
      <c r="B308" s="24">
        <f t="shared" si="33"/>
        <v>1</v>
      </c>
      <c r="C308" s="24">
        <f t="shared" si="34"/>
        <v>2046</v>
      </c>
      <c r="F308" s="26"/>
      <c r="G308" s="40"/>
      <c r="H308" s="40"/>
      <c r="I308" s="40"/>
      <c r="J308" s="41"/>
      <c r="K308" s="29" t="str">
        <f>IF(SUMPRODUCT((MONTH('4. Trading Tracker'!$F$8:$F$703)=B308)*(YEAR('4. Trading Tracker'!$F$8:$F$703)=C308)*('4. Trading Tracker'!$L$8:$L$703))&gt;0,SUMPRODUCT((MONTH('4. Trading Tracker'!$F$8:$F$703)=B308)*(YEAR('4. Trading Tracker'!$F$8:$F$703)=C308)*('4. Trading Tracker'!$L$8:$L$703)),"")</f>
        <v/>
      </c>
      <c r="L308" s="29">
        <f t="shared" si="35"/>
        <v>0</v>
      </c>
      <c r="M308" s="29" t="str">
        <f t="shared" si="36"/>
        <v/>
      </c>
      <c r="N308" s="29" t="str">
        <f t="shared" si="37"/>
        <v/>
      </c>
      <c r="O308" s="29" t="str">
        <f t="shared" si="38"/>
        <v/>
      </c>
      <c r="P308" s="29" t="str">
        <f t="shared" si="39"/>
        <v/>
      </c>
    </row>
    <row r="309" spans="1:16" s="24" customFormat="1">
      <c r="A309" s="145">
        <f t="shared" si="40"/>
        <v>53363</v>
      </c>
      <c r="B309" s="24">
        <f t="shared" si="33"/>
        <v>2</v>
      </c>
      <c r="C309" s="24">
        <f t="shared" si="34"/>
        <v>2046</v>
      </c>
      <c r="F309" s="26"/>
      <c r="G309" s="40"/>
      <c r="H309" s="40"/>
      <c r="I309" s="40"/>
      <c r="J309" s="41"/>
      <c r="K309" s="29" t="str">
        <f>IF(SUMPRODUCT((MONTH('4. Trading Tracker'!$F$8:$F$703)=B309)*(YEAR('4. Trading Tracker'!$F$8:$F$703)=C309)*('4. Trading Tracker'!$L$8:$L$703))&gt;0,SUMPRODUCT((MONTH('4. Trading Tracker'!$F$8:$F$703)=B309)*(YEAR('4. Trading Tracker'!$F$8:$F$703)=C309)*('4. Trading Tracker'!$L$8:$L$703)),"")</f>
        <v/>
      </c>
      <c r="L309" s="29">
        <f t="shared" si="35"/>
        <v>0</v>
      </c>
      <c r="M309" s="29" t="str">
        <f t="shared" si="36"/>
        <v/>
      </c>
      <c r="N309" s="29" t="str">
        <f t="shared" si="37"/>
        <v/>
      </c>
      <c r="O309" s="29" t="str">
        <f t="shared" si="38"/>
        <v/>
      </c>
      <c r="P309" s="29" t="str">
        <f t="shared" si="39"/>
        <v/>
      </c>
    </row>
    <row r="310" spans="1:16" s="24" customFormat="1">
      <c r="A310" s="145">
        <f t="shared" si="40"/>
        <v>53391</v>
      </c>
      <c r="B310" s="24">
        <f t="shared" si="33"/>
        <v>3</v>
      </c>
      <c r="C310" s="24">
        <f t="shared" si="34"/>
        <v>2046</v>
      </c>
      <c r="F310" s="26"/>
      <c r="G310" s="40"/>
      <c r="H310" s="40"/>
      <c r="I310" s="40"/>
      <c r="J310" s="41"/>
      <c r="K310" s="29" t="str">
        <f>IF(SUMPRODUCT((MONTH('4. Trading Tracker'!$F$8:$F$703)=B310)*(YEAR('4. Trading Tracker'!$F$8:$F$703)=C310)*('4. Trading Tracker'!$L$8:$L$703))&gt;0,SUMPRODUCT((MONTH('4. Trading Tracker'!$F$8:$F$703)=B310)*(YEAR('4. Trading Tracker'!$F$8:$F$703)=C310)*('4. Trading Tracker'!$L$8:$L$703)),"")</f>
        <v/>
      </c>
      <c r="L310" s="29">
        <f t="shared" si="35"/>
        <v>0</v>
      </c>
      <c r="M310" s="29" t="str">
        <f t="shared" si="36"/>
        <v/>
      </c>
      <c r="N310" s="29" t="str">
        <f t="shared" si="37"/>
        <v/>
      </c>
      <c r="O310" s="29" t="str">
        <f t="shared" si="38"/>
        <v/>
      </c>
      <c r="P310" s="29" t="str">
        <f t="shared" si="39"/>
        <v/>
      </c>
    </row>
    <row r="311" spans="1:16" s="24" customFormat="1">
      <c r="A311" s="145">
        <f t="shared" si="40"/>
        <v>53422</v>
      </c>
      <c r="B311" s="24">
        <f t="shared" si="33"/>
        <v>4</v>
      </c>
      <c r="C311" s="24">
        <f t="shared" si="34"/>
        <v>2046</v>
      </c>
      <c r="F311" s="26"/>
      <c r="G311" s="40"/>
      <c r="H311" s="40"/>
      <c r="I311" s="40"/>
      <c r="J311" s="41"/>
      <c r="K311" s="29" t="str">
        <f>IF(SUMPRODUCT((MONTH('4. Trading Tracker'!$F$8:$F$703)=B311)*(YEAR('4. Trading Tracker'!$F$8:$F$703)=C311)*('4. Trading Tracker'!$L$8:$L$703))&gt;0,SUMPRODUCT((MONTH('4. Trading Tracker'!$F$8:$F$703)=B311)*(YEAR('4. Trading Tracker'!$F$8:$F$703)=C311)*('4. Trading Tracker'!$L$8:$L$703)),"")</f>
        <v/>
      </c>
      <c r="L311" s="29">
        <f t="shared" si="35"/>
        <v>0</v>
      </c>
      <c r="M311" s="29" t="str">
        <f t="shared" si="36"/>
        <v/>
      </c>
      <c r="N311" s="29" t="str">
        <f t="shared" si="37"/>
        <v/>
      </c>
      <c r="O311" s="29" t="str">
        <f t="shared" si="38"/>
        <v/>
      </c>
      <c r="P311" s="29" t="str">
        <f t="shared" si="39"/>
        <v/>
      </c>
    </row>
    <row r="312" spans="1:16" s="24" customFormat="1">
      <c r="A312" s="145">
        <f t="shared" si="40"/>
        <v>53452</v>
      </c>
      <c r="B312" s="24">
        <f t="shared" si="33"/>
        <v>5</v>
      </c>
      <c r="C312" s="24">
        <f t="shared" si="34"/>
        <v>2046</v>
      </c>
      <c r="F312" s="26"/>
      <c r="G312" s="40"/>
      <c r="H312" s="40"/>
      <c r="I312" s="40"/>
      <c r="J312" s="41"/>
      <c r="K312" s="29" t="str">
        <f>IF(SUMPRODUCT((MONTH('4. Trading Tracker'!$F$8:$F$703)=B312)*(YEAR('4. Trading Tracker'!$F$8:$F$703)=C312)*('4. Trading Tracker'!$L$8:$L$703))&gt;0,SUMPRODUCT((MONTH('4. Trading Tracker'!$F$8:$F$703)=B312)*(YEAR('4. Trading Tracker'!$F$8:$F$703)=C312)*('4. Trading Tracker'!$L$8:$L$703)),"")</f>
        <v/>
      </c>
      <c r="L312" s="29">
        <f t="shared" si="35"/>
        <v>0</v>
      </c>
      <c r="M312" s="29" t="str">
        <f t="shared" si="36"/>
        <v/>
      </c>
      <c r="N312" s="29" t="str">
        <f t="shared" si="37"/>
        <v/>
      </c>
      <c r="O312" s="29" t="str">
        <f t="shared" si="38"/>
        <v/>
      </c>
      <c r="P312" s="29" t="str">
        <f t="shared" si="39"/>
        <v/>
      </c>
    </row>
    <row r="313" spans="1:16" s="24" customFormat="1">
      <c r="A313" s="145">
        <f t="shared" si="40"/>
        <v>53483</v>
      </c>
      <c r="B313" s="24">
        <f t="shared" si="33"/>
        <v>6</v>
      </c>
      <c r="C313" s="24">
        <f t="shared" si="34"/>
        <v>2046</v>
      </c>
      <c r="F313" s="26"/>
      <c r="G313" s="40"/>
      <c r="H313" s="40"/>
      <c r="I313" s="40"/>
      <c r="J313" s="41"/>
      <c r="K313" s="29" t="str">
        <f>IF(SUMPRODUCT((MONTH('4. Trading Tracker'!$F$8:$F$703)=B313)*(YEAR('4. Trading Tracker'!$F$8:$F$703)=C313)*('4. Trading Tracker'!$L$8:$L$703))&gt;0,SUMPRODUCT((MONTH('4. Trading Tracker'!$F$8:$F$703)=B313)*(YEAR('4. Trading Tracker'!$F$8:$F$703)=C313)*('4. Trading Tracker'!$L$8:$L$703)),"")</f>
        <v/>
      </c>
      <c r="L313" s="29">
        <f t="shared" si="35"/>
        <v>0</v>
      </c>
      <c r="M313" s="29" t="str">
        <f t="shared" si="36"/>
        <v/>
      </c>
      <c r="N313" s="29" t="str">
        <f t="shared" si="37"/>
        <v/>
      </c>
      <c r="O313" s="29" t="str">
        <f t="shared" si="38"/>
        <v/>
      </c>
      <c r="P313" s="29" t="str">
        <f t="shared" si="39"/>
        <v/>
      </c>
    </row>
    <row r="314" spans="1:16" s="24" customFormat="1">
      <c r="A314" s="145">
        <f t="shared" si="40"/>
        <v>53513</v>
      </c>
      <c r="B314" s="24">
        <f t="shared" si="33"/>
        <v>7</v>
      </c>
      <c r="C314" s="24">
        <f t="shared" si="34"/>
        <v>2046</v>
      </c>
      <c r="F314" s="26"/>
      <c r="G314" s="40"/>
      <c r="H314" s="40"/>
      <c r="I314" s="40"/>
      <c r="J314" s="41"/>
      <c r="K314" s="29" t="str">
        <f>IF(SUMPRODUCT((MONTH('4. Trading Tracker'!$F$8:$F$703)=B314)*(YEAR('4. Trading Tracker'!$F$8:$F$703)=C314)*('4. Trading Tracker'!$L$8:$L$703))&gt;0,SUMPRODUCT((MONTH('4. Trading Tracker'!$F$8:$F$703)=B314)*(YEAR('4. Trading Tracker'!$F$8:$F$703)=C314)*('4. Trading Tracker'!$L$8:$L$703)),"")</f>
        <v/>
      </c>
      <c r="L314" s="29">
        <f t="shared" si="35"/>
        <v>0</v>
      </c>
      <c r="M314" s="29" t="str">
        <f t="shared" si="36"/>
        <v/>
      </c>
      <c r="N314" s="29" t="str">
        <f t="shared" si="37"/>
        <v/>
      </c>
      <c r="O314" s="29" t="str">
        <f t="shared" si="38"/>
        <v/>
      </c>
      <c r="P314" s="29" t="str">
        <f t="shared" si="39"/>
        <v/>
      </c>
    </row>
    <row r="315" spans="1:16" s="24" customFormat="1">
      <c r="A315" s="145">
        <f t="shared" si="40"/>
        <v>53544</v>
      </c>
      <c r="B315" s="24">
        <f t="shared" si="33"/>
        <v>8</v>
      </c>
      <c r="C315" s="24">
        <f t="shared" si="34"/>
        <v>2046</v>
      </c>
      <c r="F315" s="26"/>
      <c r="G315" s="40"/>
      <c r="H315" s="40"/>
      <c r="I315" s="40"/>
      <c r="J315" s="41"/>
      <c r="K315" s="29" t="str">
        <f>IF(SUMPRODUCT((MONTH('4. Trading Tracker'!$F$8:$F$703)=B315)*(YEAR('4. Trading Tracker'!$F$8:$F$703)=C315)*('4. Trading Tracker'!$L$8:$L$703))&gt;0,SUMPRODUCT((MONTH('4. Trading Tracker'!$F$8:$F$703)=B315)*(YEAR('4. Trading Tracker'!$F$8:$F$703)=C315)*('4. Trading Tracker'!$L$8:$L$703)),"")</f>
        <v/>
      </c>
      <c r="L315" s="29">
        <f t="shared" si="35"/>
        <v>0</v>
      </c>
      <c r="M315" s="29" t="str">
        <f t="shared" si="36"/>
        <v/>
      </c>
      <c r="N315" s="29" t="str">
        <f t="shared" si="37"/>
        <v/>
      </c>
      <c r="O315" s="29" t="str">
        <f t="shared" si="38"/>
        <v/>
      </c>
      <c r="P315" s="29" t="str">
        <f t="shared" si="39"/>
        <v/>
      </c>
    </row>
    <row r="316" spans="1:16" s="24" customFormat="1">
      <c r="A316" s="145">
        <f t="shared" si="40"/>
        <v>53575</v>
      </c>
      <c r="B316" s="24">
        <f t="shared" si="33"/>
        <v>9</v>
      </c>
      <c r="C316" s="24">
        <f t="shared" si="34"/>
        <v>2046</v>
      </c>
      <c r="F316" s="26"/>
      <c r="G316" s="40"/>
      <c r="H316" s="40"/>
      <c r="I316" s="40"/>
      <c r="J316" s="41"/>
      <c r="K316" s="29" t="str">
        <f>IF(SUMPRODUCT((MONTH('4. Trading Tracker'!$F$8:$F$703)=B316)*(YEAR('4. Trading Tracker'!$F$8:$F$703)=C316)*('4. Trading Tracker'!$L$8:$L$703))&gt;0,SUMPRODUCT((MONTH('4. Trading Tracker'!$F$8:$F$703)=B316)*(YEAR('4. Trading Tracker'!$F$8:$F$703)=C316)*('4. Trading Tracker'!$L$8:$L$703)),"")</f>
        <v/>
      </c>
      <c r="L316" s="29">
        <f t="shared" si="35"/>
        <v>0</v>
      </c>
      <c r="M316" s="29" t="str">
        <f t="shared" si="36"/>
        <v/>
      </c>
      <c r="N316" s="29" t="str">
        <f t="shared" si="37"/>
        <v/>
      </c>
      <c r="O316" s="29" t="str">
        <f t="shared" si="38"/>
        <v/>
      </c>
      <c r="P316" s="29" t="str">
        <f t="shared" si="39"/>
        <v/>
      </c>
    </row>
    <row r="317" spans="1:16" s="24" customFormat="1">
      <c r="A317" s="145">
        <f t="shared" si="40"/>
        <v>53605</v>
      </c>
      <c r="B317" s="24">
        <f t="shared" si="33"/>
        <v>10</v>
      </c>
      <c r="C317" s="24">
        <f t="shared" si="34"/>
        <v>2046</v>
      </c>
      <c r="F317" s="26"/>
      <c r="G317" s="40"/>
      <c r="H317" s="40"/>
      <c r="I317" s="40"/>
      <c r="J317" s="41"/>
      <c r="K317" s="29" t="str">
        <f>IF(SUMPRODUCT((MONTH('4. Trading Tracker'!$F$8:$F$703)=B317)*(YEAR('4. Trading Tracker'!$F$8:$F$703)=C317)*('4. Trading Tracker'!$L$8:$L$703))&gt;0,SUMPRODUCT((MONTH('4. Trading Tracker'!$F$8:$F$703)=B317)*(YEAR('4. Trading Tracker'!$F$8:$F$703)=C317)*('4. Trading Tracker'!$L$8:$L$703)),"")</f>
        <v/>
      </c>
      <c r="L317" s="29">
        <f t="shared" si="35"/>
        <v>0</v>
      </c>
      <c r="M317" s="29" t="str">
        <f t="shared" si="36"/>
        <v/>
      </c>
      <c r="N317" s="29" t="str">
        <f t="shared" si="37"/>
        <v/>
      </c>
      <c r="O317" s="29" t="str">
        <f t="shared" si="38"/>
        <v/>
      </c>
      <c r="P317" s="29" t="str">
        <f t="shared" si="39"/>
        <v/>
      </c>
    </row>
    <row r="318" spans="1:16" s="24" customFormat="1">
      <c r="A318" s="145">
        <f t="shared" si="40"/>
        <v>53636</v>
      </c>
      <c r="B318" s="24">
        <f t="shared" si="33"/>
        <v>11</v>
      </c>
      <c r="C318" s="24">
        <f t="shared" si="34"/>
        <v>2046</v>
      </c>
      <c r="F318" s="26"/>
      <c r="G318" s="40"/>
      <c r="H318" s="40"/>
      <c r="I318" s="40"/>
      <c r="J318" s="41"/>
      <c r="K318" s="29" t="str">
        <f>IF(SUMPRODUCT((MONTH('4. Trading Tracker'!$F$8:$F$703)=B318)*(YEAR('4. Trading Tracker'!$F$8:$F$703)=C318)*('4. Trading Tracker'!$L$8:$L$703))&gt;0,SUMPRODUCT((MONTH('4. Trading Tracker'!$F$8:$F$703)=B318)*(YEAR('4. Trading Tracker'!$F$8:$F$703)=C318)*('4. Trading Tracker'!$L$8:$L$703)),"")</f>
        <v/>
      </c>
      <c r="L318" s="29">
        <f t="shared" si="35"/>
        <v>0</v>
      </c>
      <c r="M318" s="29" t="str">
        <f t="shared" si="36"/>
        <v/>
      </c>
      <c r="N318" s="29" t="str">
        <f t="shared" si="37"/>
        <v/>
      </c>
      <c r="O318" s="29" t="str">
        <f t="shared" si="38"/>
        <v/>
      </c>
      <c r="P318" s="29" t="str">
        <f t="shared" si="39"/>
        <v/>
      </c>
    </row>
    <row r="319" spans="1:16" s="24" customFormat="1">
      <c r="A319" s="145">
        <f t="shared" si="40"/>
        <v>53666</v>
      </c>
      <c r="B319" s="24">
        <f t="shared" si="33"/>
        <v>12</v>
      </c>
      <c r="C319" s="24">
        <f t="shared" si="34"/>
        <v>2046</v>
      </c>
      <c r="F319" s="26"/>
      <c r="G319" s="40"/>
      <c r="H319" s="40"/>
      <c r="I319" s="40"/>
      <c r="J319" s="41"/>
      <c r="K319" s="29" t="str">
        <f>IF(SUMPRODUCT((MONTH('4. Trading Tracker'!$F$8:$F$703)=B319)*(YEAR('4. Trading Tracker'!$F$8:$F$703)=C319)*('4. Trading Tracker'!$L$8:$L$703))&gt;0,SUMPRODUCT((MONTH('4. Trading Tracker'!$F$8:$F$703)=B319)*(YEAR('4. Trading Tracker'!$F$8:$F$703)=C319)*('4. Trading Tracker'!$L$8:$L$703)),"")</f>
        <v/>
      </c>
      <c r="L319" s="29">
        <f t="shared" si="35"/>
        <v>0</v>
      </c>
      <c r="M319" s="29" t="str">
        <f t="shared" si="36"/>
        <v/>
      </c>
      <c r="N319" s="29" t="str">
        <f t="shared" si="37"/>
        <v/>
      </c>
      <c r="O319" s="29" t="str">
        <f t="shared" si="38"/>
        <v/>
      </c>
      <c r="P319" s="29" t="str">
        <f t="shared" si="39"/>
        <v/>
      </c>
    </row>
    <row r="320" spans="1:16" s="24" customFormat="1">
      <c r="A320" s="145">
        <f t="shared" si="40"/>
        <v>53697</v>
      </c>
      <c r="B320" s="24">
        <f t="shared" si="33"/>
        <v>1</v>
      </c>
      <c r="C320" s="24">
        <f t="shared" si="34"/>
        <v>2047</v>
      </c>
      <c r="F320" s="26"/>
      <c r="G320" s="40"/>
      <c r="H320" s="40"/>
      <c r="I320" s="40"/>
      <c r="J320" s="41"/>
      <c r="K320" s="29" t="str">
        <f>IF(SUMPRODUCT((MONTH('4. Trading Tracker'!$F$8:$F$703)=B320)*(YEAR('4. Trading Tracker'!$F$8:$F$703)=C320)*('4. Trading Tracker'!$L$8:$L$703))&gt;0,SUMPRODUCT((MONTH('4. Trading Tracker'!$F$8:$F$703)=B320)*(YEAR('4. Trading Tracker'!$F$8:$F$703)=C320)*('4. Trading Tracker'!$L$8:$L$703)),"")</f>
        <v/>
      </c>
      <c r="L320" s="29">
        <f t="shared" si="35"/>
        <v>0</v>
      </c>
      <c r="M320" s="29" t="str">
        <f t="shared" si="36"/>
        <v/>
      </c>
      <c r="N320" s="29" t="str">
        <f t="shared" si="37"/>
        <v/>
      </c>
      <c r="O320" s="29" t="str">
        <f t="shared" si="38"/>
        <v/>
      </c>
      <c r="P320" s="29" t="str">
        <f t="shared" si="39"/>
        <v/>
      </c>
    </row>
    <row r="321" spans="1:16" s="24" customFormat="1">
      <c r="A321" s="145">
        <f t="shared" si="40"/>
        <v>53728</v>
      </c>
      <c r="B321" s="24">
        <f t="shared" si="33"/>
        <v>2</v>
      </c>
      <c r="C321" s="24">
        <f t="shared" si="34"/>
        <v>2047</v>
      </c>
      <c r="F321" s="26"/>
      <c r="G321" s="40"/>
      <c r="H321" s="40"/>
      <c r="I321" s="40"/>
      <c r="J321" s="41"/>
      <c r="K321" s="29" t="str">
        <f>IF(SUMPRODUCT((MONTH('4. Trading Tracker'!$F$8:$F$703)=B321)*(YEAR('4. Trading Tracker'!$F$8:$F$703)=C321)*('4. Trading Tracker'!$L$8:$L$703))&gt;0,SUMPRODUCT((MONTH('4. Trading Tracker'!$F$8:$F$703)=B321)*(YEAR('4. Trading Tracker'!$F$8:$F$703)=C321)*('4. Trading Tracker'!$L$8:$L$703)),"")</f>
        <v/>
      </c>
      <c r="L321" s="29">
        <f t="shared" si="35"/>
        <v>0</v>
      </c>
      <c r="M321" s="29" t="str">
        <f t="shared" si="36"/>
        <v/>
      </c>
      <c r="N321" s="29" t="str">
        <f t="shared" si="37"/>
        <v/>
      </c>
      <c r="O321" s="29" t="str">
        <f t="shared" si="38"/>
        <v/>
      </c>
      <c r="P321" s="29" t="str">
        <f t="shared" si="39"/>
        <v/>
      </c>
    </row>
    <row r="322" spans="1:16" s="24" customFormat="1">
      <c r="A322" s="145">
        <f t="shared" si="40"/>
        <v>53756</v>
      </c>
      <c r="B322" s="24">
        <f t="shared" si="33"/>
        <v>3</v>
      </c>
      <c r="C322" s="24">
        <f t="shared" si="34"/>
        <v>2047</v>
      </c>
      <c r="F322" s="26"/>
      <c r="G322" s="40"/>
      <c r="H322" s="40"/>
      <c r="I322" s="40"/>
      <c r="J322" s="41"/>
      <c r="K322" s="29" t="str">
        <f>IF(SUMPRODUCT((MONTH('4. Trading Tracker'!$F$8:$F$703)=B322)*(YEAR('4. Trading Tracker'!$F$8:$F$703)=C322)*('4. Trading Tracker'!$L$8:$L$703))&gt;0,SUMPRODUCT((MONTH('4. Trading Tracker'!$F$8:$F$703)=B322)*(YEAR('4. Trading Tracker'!$F$8:$F$703)=C322)*('4. Trading Tracker'!$L$8:$L$703)),"")</f>
        <v/>
      </c>
      <c r="L322" s="29">
        <f t="shared" si="35"/>
        <v>0</v>
      </c>
      <c r="M322" s="29" t="str">
        <f t="shared" si="36"/>
        <v/>
      </c>
      <c r="N322" s="29" t="str">
        <f t="shared" si="37"/>
        <v/>
      </c>
      <c r="O322" s="29" t="str">
        <f t="shared" si="38"/>
        <v/>
      </c>
      <c r="P322" s="29" t="str">
        <f t="shared" si="39"/>
        <v/>
      </c>
    </row>
    <row r="323" spans="1:16" s="24" customFormat="1">
      <c r="A323" s="145">
        <f t="shared" si="40"/>
        <v>53787</v>
      </c>
      <c r="B323" s="24">
        <f t="shared" si="33"/>
        <v>4</v>
      </c>
      <c r="C323" s="24">
        <f t="shared" si="34"/>
        <v>2047</v>
      </c>
      <c r="F323" s="26"/>
      <c r="G323" s="40"/>
      <c r="H323" s="40"/>
      <c r="I323" s="40"/>
      <c r="J323" s="41"/>
      <c r="K323" s="29" t="str">
        <f>IF(SUMPRODUCT((MONTH('4. Trading Tracker'!$F$8:$F$703)=B323)*(YEAR('4. Trading Tracker'!$F$8:$F$703)=C323)*('4. Trading Tracker'!$L$8:$L$703))&gt;0,SUMPRODUCT((MONTH('4. Trading Tracker'!$F$8:$F$703)=B323)*(YEAR('4. Trading Tracker'!$F$8:$F$703)=C323)*('4. Trading Tracker'!$L$8:$L$703)),"")</f>
        <v/>
      </c>
      <c r="L323" s="29">
        <f t="shared" si="35"/>
        <v>0</v>
      </c>
      <c r="M323" s="29" t="str">
        <f t="shared" si="36"/>
        <v/>
      </c>
      <c r="N323" s="29" t="str">
        <f t="shared" si="37"/>
        <v/>
      </c>
      <c r="O323" s="29" t="str">
        <f t="shared" si="38"/>
        <v/>
      </c>
      <c r="P323" s="29" t="str">
        <f t="shared" si="39"/>
        <v/>
      </c>
    </row>
    <row r="324" spans="1:16" s="24" customFormat="1">
      <c r="A324" s="145">
        <f t="shared" si="40"/>
        <v>53817</v>
      </c>
      <c r="B324" s="24">
        <f t="shared" si="33"/>
        <v>5</v>
      </c>
      <c r="C324" s="24">
        <f t="shared" si="34"/>
        <v>2047</v>
      </c>
      <c r="F324" s="26"/>
      <c r="G324" s="40"/>
      <c r="H324" s="40"/>
      <c r="I324" s="40"/>
      <c r="J324" s="41"/>
      <c r="K324" s="29" t="str">
        <f>IF(SUMPRODUCT((MONTH('4. Trading Tracker'!$F$8:$F$703)=B324)*(YEAR('4. Trading Tracker'!$F$8:$F$703)=C324)*('4. Trading Tracker'!$L$8:$L$703))&gt;0,SUMPRODUCT((MONTH('4. Trading Tracker'!$F$8:$F$703)=B324)*(YEAR('4. Trading Tracker'!$F$8:$F$703)=C324)*('4. Trading Tracker'!$L$8:$L$703)),"")</f>
        <v/>
      </c>
      <c r="L324" s="29">
        <f t="shared" si="35"/>
        <v>0</v>
      </c>
      <c r="M324" s="29" t="str">
        <f t="shared" si="36"/>
        <v/>
      </c>
      <c r="N324" s="29" t="str">
        <f t="shared" si="37"/>
        <v/>
      </c>
      <c r="O324" s="29" t="str">
        <f t="shared" si="38"/>
        <v/>
      </c>
      <c r="P324" s="29" t="str">
        <f t="shared" si="39"/>
        <v/>
      </c>
    </row>
    <row r="325" spans="1:16" s="24" customFormat="1">
      <c r="A325" s="145">
        <f t="shared" si="40"/>
        <v>53848</v>
      </c>
      <c r="B325" s="24">
        <f t="shared" si="33"/>
        <v>6</v>
      </c>
      <c r="C325" s="24">
        <f t="shared" si="34"/>
        <v>2047</v>
      </c>
      <c r="F325" s="26"/>
      <c r="G325" s="40"/>
      <c r="H325" s="40"/>
      <c r="I325" s="40"/>
      <c r="J325" s="41"/>
      <c r="K325" s="29" t="str">
        <f>IF(SUMPRODUCT((MONTH('4. Trading Tracker'!$F$8:$F$703)=B325)*(YEAR('4. Trading Tracker'!$F$8:$F$703)=C325)*('4. Trading Tracker'!$L$8:$L$703))&gt;0,SUMPRODUCT((MONTH('4. Trading Tracker'!$F$8:$F$703)=B325)*(YEAR('4. Trading Tracker'!$F$8:$F$703)=C325)*('4. Trading Tracker'!$L$8:$L$703)),"")</f>
        <v/>
      </c>
      <c r="L325" s="29">
        <f t="shared" si="35"/>
        <v>0</v>
      </c>
      <c r="M325" s="29" t="str">
        <f t="shared" si="36"/>
        <v/>
      </c>
      <c r="N325" s="29" t="str">
        <f t="shared" si="37"/>
        <v/>
      </c>
      <c r="O325" s="29" t="str">
        <f t="shared" si="38"/>
        <v/>
      </c>
      <c r="P325" s="29" t="str">
        <f t="shared" si="39"/>
        <v/>
      </c>
    </row>
    <row r="326" spans="1:16" s="24" customFormat="1">
      <c r="A326" s="145">
        <f t="shared" si="40"/>
        <v>53878</v>
      </c>
      <c r="B326" s="24">
        <f t="shared" si="33"/>
        <v>7</v>
      </c>
      <c r="C326" s="24">
        <f t="shared" si="34"/>
        <v>2047</v>
      </c>
      <c r="F326" s="26"/>
      <c r="G326" s="40"/>
      <c r="H326" s="40"/>
      <c r="I326" s="40"/>
      <c r="J326" s="41"/>
      <c r="K326" s="29" t="str">
        <f>IF(SUMPRODUCT((MONTH('4. Trading Tracker'!$F$8:$F$703)=B326)*(YEAR('4. Trading Tracker'!$F$8:$F$703)=C326)*('4. Trading Tracker'!$L$8:$L$703))&gt;0,SUMPRODUCT((MONTH('4. Trading Tracker'!$F$8:$F$703)=B326)*(YEAR('4. Trading Tracker'!$F$8:$F$703)=C326)*('4. Trading Tracker'!$L$8:$L$703)),"")</f>
        <v/>
      </c>
      <c r="L326" s="29">
        <f t="shared" si="35"/>
        <v>0</v>
      </c>
      <c r="M326" s="29" t="str">
        <f t="shared" si="36"/>
        <v/>
      </c>
      <c r="N326" s="29" t="str">
        <f t="shared" si="37"/>
        <v/>
      </c>
      <c r="O326" s="29" t="str">
        <f t="shared" si="38"/>
        <v/>
      </c>
      <c r="P326" s="29" t="str">
        <f t="shared" si="39"/>
        <v/>
      </c>
    </row>
    <row r="327" spans="1:16" s="24" customFormat="1">
      <c r="A327" s="145">
        <f t="shared" si="40"/>
        <v>53909</v>
      </c>
      <c r="B327" s="24">
        <f t="shared" si="33"/>
        <v>8</v>
      </c>
      <c r="C327" s="24">
        <f t="shared" si="34"/>
        <v>2047</v>
      </c>
      <c r="F327" s="26"/>
      <c r="G327" s="40"/>
      <c r="H327" s="40"/>
      <c r="I327" s="40"/>
      <c r="J327" s="41"/>
      <c r="K327" s="29" t="str">
        <f>IF(SUMPRODUCT((MONTH('4. Trading Tracker'!$F$8:$F$703)=B327)*(YEAR('4. Trading Tracker'!$F$8:$F$703)=C327)*('4. Trading Tracker'!$L$8:$L$703))&gt;0,SUMPRODUCT((MONTH('4. Trading Tracker'!$F$8:$F$703)=B327)*(YEAR('4. Trading Tracker'!$F$8:$F$703)=C327)*('4. Trading Tracker'!$L$8:$L$703)),"")</f>
        <v/>
      </c>
      <c r="L327" s="29">
        <f t="shared" si="35"/>
        <v>0</v>
      </c>
      <c r="M327" s="29" t="str">
        <f t="shared" si="36"/>
        <v/>
      </c>
      <c r="N327" s="29" t="str">
        <f t="shared" si="37"/>
        <v/>
      </c>
      <c r="O327" s="29" t="str">
        <f t="shared" si="38"/>
        <v/>
      </c>
      <c r="P327" s="29" t="str">
        <f t="shared" si="39"/>
        <v/>
      </c>
    </row>
    <row r="328" spans="1:16" s="24" customFormat="1">
      <c r="A328" s="145">
        <f t="shared" si="40"/>
        <v>53940</v>
      </c>
      <c r="B328" s="24">
        <f t="shared" si="33"/>
        <v>9</v>
      </c>
      <c r="C328" s="24">
        <f t="shared" si="34"/>
        <v>2047</v>
      </c>
      <c r="F328" s="26"/>
      <c r="G328" s="40"/>
      <c r="H328" s="40"/>
      <c r="I328" s="40"/>
      <c r="J328" s="41"/>
      <c r="K328" s="29" t="str">
        <f>IF(SUMPRODUCT((MONTH('4. Trading Tracker'!$F$8:$F$703)=B328)*(YEAR('4. Trading Tracker'!$F$8:$F$703)=C328)*('4. Trading Tracker'!$L$8:$L$703))&gt;0,SUMPRODUCT((MONTH('4. Trading Tracker'!$F$8:$F$703)=B328)*(YEAR('4. Trading Tracker'!$F$8:$F$703)=C328)*('4. Trading Tracker'!$L$8:$L$703)),"")</f>
        <v/>
      </c>
      <c r="L328" s="29">
        <f t="shared" si="35"/>
        <v>0</v>
      </c>
      <c r="M328" s="29" t="str">
        <f t="shared" si="36"/>
        <v/>
      </c>
      <c r="N328" s="29" t="str">
        <f t="shared" si="37"/>
        <v/>
      </c>
      <c r="O328" s="29" t="str">
        <f t="shared" si="38"/>
        <v/>
      </c>
      <c r="P328" s="29" t="str">
        <f t="shared" si="39"/>
        <v/>
      </c>
    </row>
    <row r="329" spans="1:16" s="24" customFormat="1">
      <c r="A329" s="145">
        <f t="shared" si="40"/>
        <v>53970</v>
      </c>
      <c r="B329" s="24">
        <f t="shared" ref="B329:B392" si="41">MONTH(A329)</f>
        <v>10</v>
      </c>
      <c r="C329" s="24">
        <f t="shared" ref="C329:C392" si="42">YEAR(A329)</f>
        <v>2047</v>
      </c>
      <c r="F329" s="26"/>
      <c r="G329" s="40"/>
      <c r="H329" s="40"/>
      <c r="I329" s="40"/>
      <c r="J329" s="41"/>
      <c r="K329" s="29" t="str">
        <f>IF(SUMPRODUCT((MONTH('4. Trading Tracker'!$F$8:$F$703)=B329)*(YEAR('4. Trading Tracker'!$F$8:$F$703)=C329)*('4. Trading Tracker'!$L$8:$L$703))&gt;0,SUMPRODUCT((MONTH('4. Trading Tracker'!$F$8:$F$703)=B329)*(YEAR('4. Trading Tracker'!$F$8:$F$703)=C329)*('4. Trading Tracker'!$L$8:$L$703)),"")</f>
        <v/>
      </c>
      <c r="L329" s="29">
        <f t="shared" ref="L329:L392" si="43">IF(F329="",,(I329*J329))</f>
        <v>0</v>
      </c>
      <c r="M329" s="29" t="str">
        <f t="shared" ref="M329:M392" si="44">IF($H329=$M$7,$L329,"")</f>
        <v/>
      </c>
      <c r="N329" s="29" t="str">
        <f t="shared" ref="N329:N392" si="45">IF($H329=$N$7,$L329,"")</f>
        <v/>
      </c>
      <c r="O329" s="29" t="str">
        <f t="shared" ref="O329:O392" si="46">IF($H329=$O$7,$L329,"")</f>
        <v/>
      </c>
      <c r="P329" s="29" t="str">
        <f t="shared" ref="P329:P392" si="47">IF($H329=$P$7,$L329,"")</f>
        <v/>
      </c>
    </row>
    <row r="330" spans="1:16" s="24" customFormat="1">
      <c r="A330" s="145">
        <f t="shared" ref="A330:A393" si="48">EDATE(A329,1)</f>
        <v>54001</v>
      </c>
      <c r="B330" s="24">
        <f t="shared" si="41"/>
        <v>11</v>
      </c>
      <c r="C330" s="24">
        <f t="shared" si="42"/>
        <v>2047</v>
      </c>
      <c r="F330" s="26"/>
      <c r="G330" s="40"/>
      <c r="H330" s="40"/>
      <c r="I330" s="40"/>
      <c r="J330" s="41"/>
      <c r="K330" s="29" t="str">
        <f>IF(SUMPRODUCT((MONTH('4. Trading Tracker'!$F$8:$F$703)=B330)*(YEAR('4. Trading Tracker'!$F$8:$F$703)=C330)*('4. Trading Tracker'!$L$8:$L$703))&gt;0,SUMPRODUCT((MONTH('4. Trading Tracker'!$F$8:$F$703)=B330)*(YEAR('4. Trading Tracker'!$F$8:$F$703)=C330)*('4. Trading Tracker'!$L$8:$L$703)),"")</f>
        <v/>
      </c>
      <c r="L330" s="29">
        <f t="shared" si="43"/>
        <v>0</v>
      </c>
      <c r="M330" s="29" t="str">
        <f t="shared" si="44"/>
        <v/>
      </c>
      <c r="N330" s="29" t="str">
        <f t="shared" si="45"/>
        <v/>
      </c>
      <c r="O330" s="29" t="str">
        <f t="shared" si="46"/>
        <v/>
      </c>
      <c r="P330" s="29" t="str">
        <f t="shared" si="47"/>
        <v/>
      </c>
    </row>
    <row r="331" spans="1:16" s="24" customFormat="1">
      <c r="A331" s="145">
        <f t="shared" si="48"/>
        <v>54031</v>
      </c>
      <c r="B331" s="24">
        <f t="shared" si="41"/>
        <v>12</v>
      </c>
      <c r="C331" s="24">
        <f t="shared" si="42"/>
        <v>2047</v>
      </c>
      <c r="F331" s="26"/>
      <c r="G331" s="40"/>
      <c r="H331" s="40"/>
      <c r="I331" s="40"/>
      <c r="J331" s="41"/>
      <c r="K331" s="29" t="str">
        <f>IF(SUMPRODUCT((MONTH('4. Trading Tracker'!$F$8:$F$703)=B331)*(YEAR('4. Trading Tracker'!$F$8:$F$703)=C331)*('4. Trading Tracker'!$L$8:$L$703))&gt;0,SUMPRODUCT((MONTH('4. Trading Tracker'!$F$8:$F$703)=B331)*(YEAR('4. Trading Tracker'!$F$8:$F$703)=C331)*('4. Trading Tracker'!$L$8:$L$703)),"")</f>
        <v/>
      </c>
      <c r="L331" s="29">
        <f t="shared" si="43"/>
        <v>0</v>
      </c>
      <c r="M331" s="29" t="str">
        <f t="shared" si="44"/>
        <v/>
      </c>
      <c r="N331" s="29" t="str">
        <f t="shared" si="45"/>
        <v/>
      </c>
      <c r="O331" s="29" t="str">
        <f t="shared" si="46"/>
        <v/>
      </c>
      <c r="P331" s="29" t="str">
        <f t="shared" si="47"/>
        <v/>
      </c>
    </row>
    <row r="332" spans="1:16" s="24" customFormat="1">
      <c r="A332" s="145">
        <f t="shared" si="48"/>
        <v>54062</v>
      </c>
      <c r="B332" s="24">
        <f t="shared" si="41"/>
        <v>1</v>
      </c>
      <c r="C332" s="24">
        <f t="shared" si="42"/>
        <v>2048</v>
      </c>
      <c r="F332" s="26"/>
      <c r="G332" s="40"/>
      <c r="H332" s="40"/>
      <c r="I332" s="40"/>
      <c r="J332" s="41"/>
      <c r="K332" s="29" t="str">
        <f>IF(SUMPRODUCT((MONTH('4. Trading Tracker'!$F$8:$F$703)=B332)*(YEAR('4. Trading Tracker'!$F$8:$F$703)=C332)*('4. Trading Tracker'!$L$8:$L$703))&gt;0,SUMPRODUCT((MONTH('4. Trading Tracker'!$F$8:$F$703)=B332)*(YEAR('4. Trading Tracker'!$F$8:$F$703)=C332)*('4. Trading Tracker'!$L$8:$L$703)),"")</f>
        <v/>
      </c>
      <c r="L332" s="29">
        <f t="shared" si="43"/>
        <v>0</v>
      </c>
      <c r="M332" s="29" t="str">
        <f t="shared" si="44"/>
        <v/>
      </c>
      <c r="N332" s="29" t="str">
        <f t="shared" si="45"/>
        <v/>
      </c>
      <c r="O332" s="29" t="str">
        <f t="shared" si="46"/>
        <v/>
      </c>
      <c r="P332" s="29" t="str">
        <f t="shared" si="47"/>
        <v/>
      </c>
    </row>
    <row r="333" spans="1:16" s="24" customFormat="1">
      <c r="A333" s="145">
        <f t="shared" si="48"/>
        <v>54093</v>
      </c>
      <c r="B333" s="24">
        <f t="shared" si="41"/>
        <v>2</v>
      </c>
      <c r="C333" s="24">
        <f t="shared" si="42"/>
        <v>2048</v>
      </c>
      <c r="F333" s="26"/>
      <c r="G333" s="40"/>
      <c r="H333" s="40"/>
      <c r="I333" s="40"/>
      <c r="J333" s="41"/>
      <c r="K333" s="29" t="str">
        <f>IF(SUMPRODUCT((MONTH('4. Trading Tracker'!$F$8:$F$703)=B333)*(YEAR('4. Trading Tracker'!$F$8:$F$703)=C333)*('4. Trading Tracker'!$L$8:$L$703))&gt;0,SUMPRODUCT((MONTH('4. Trading Tracker'!$F$8:$F$703)=B333)*(YEAR('4. Trading Tracker'!$F$8:$F$703)=C333)*('4. Trading Tracker'!$L$8:$L$703)),"")</f>
        <v/>
      </c>
      <c r="L333" s="29">
        <f t="shared" si="43"/>
        <v>0</v>
      </c>
      <c r="M333" s="29" t="str">
        <f t="shared" si="44"/>
        <v/>
      </c>
      <c r="N333" s="29" t="str">
        <f t="shared" si="45"/>
        <v/>
      </c>
      <c r="O333" s="29" t="str">
        <f t="shared" si="46"/>
        <v/>
      </c>
      <c r="P333" s="29" t="str">
        <f t="shared" si="47"/>
        <v/>
      </c>
    </row>
    <row r="334" spans="1:16" s="24" customFormat="1">
      <c r="A334" s="145">
        <f t="shared" si="48"/>
        <v>54122</v>
      </c>
      <c r="B334" s="24">
        <f t="shared" si="41"/>
        <v>3</v>
      </c>
      <c r="C334" s="24">
        <f t="shared" si="42"/>
        <v>2048</v>
      </c>
      <c r="F334" s="26"/>
      <c r="G334" s="40"/>
      <c r="H334" s="40"/>
      <c r="I334" s="40"/>
      <c r="J334" s="41"/>
      <c r="K334" s="29" t="str">
        <f>IF(SUMPRODUCT((MONTH('4. Trading Tracker'!$F$8:$F$703)=B334)*(YEAR('4. Trading Tracker'!$F$8:$F$703)=C334)*('4. Trading Tracker'!$L$8:$L$703))&gt;0,SUMPRODUCT((MONTH('4. Trading Tracker'!$F$8:$F$703)=B334)*(YEAR('4. Trading Tracker'!$F$8:$F$703)=C334)*('4. Trading Tracker'!$L$8:$L$703)),"")</f>
        <v/>
      </c>
      <c r="L334" s="29">
        <f t="shared" si="43"/>
        <v>0</v>
      </c>
      <c r="M334" s="29" t="str">
        <f t="shared" si="44"/>
        <v/>
      </c>
      <c r="N334" s="29" t="str">
        <f t="shared" si="45"/>
        <v/>
      </c>
      <c r="O334" s="29" t="str">
        <f t="shared" si="46"/>
        <v/>
      </c>
      <c r="P334" s="29" t="str">
        <f t="shared" si="47"/>
        <v/>
      </c>
    </row>
    <row r="335" spans="1:16" s="24" customFormat="1">
      <c r="A335" s="145">
        <f t="shared" si="48"/>
        <v>54153</v>
      </c>
      <c r="B335" s="24">
        <f t="shared" si="41"/>
        <v>4</v>
      </c>
      <c r="C335" s="24">
        <f t="shared" si="42"/>
        <v>2048</v>
      </c>
      <c r="F335" s="26"/>
      <c r="G335" s="40"/>
      <c r="H335" s="40"/>
      <c r="I335" s="40"/>
      <c r="J335" s="41"/>
      <c r="K335" s="29" t="str">
        <f>IF(SUMPRODUCT((MONTH('4. Trading Tracker'!$F$8:$F$703)=B335)*(YEAR('4. Trading Tracker'!$F$8:$F$703)=C335)*('4. Trading Tracker'!$L$8:$L$703))&gt;0,SUMPRODUCT((MONTH('4. Trading Tracker'!$F$8:$F$703)=B335)*(YEAR('4. Trading Tracker'!$F$8:$F$703)=C335)*('4. Trading Tracker'!$L$8:$L$703)),"")</f>
        <v/>
      </c>
      <c r="L335" s="29">
        <f t="shared" si="43"/>
        <v>0</v>
      </c>
      <c r="M335" s="29" t="str">
        <f t="shared" si="44"/>
        <v/>
      </c>
      <c r="N335" s="29" t="str">
        <f t="shared" si="45"/>
        <v/>
      </c>
      <c r="O335" s="29" t="str">
        <f t="shared" si="46"/>
        <v/>
      </c>
      <c r="P335" s="29" t="str">
        <f t="shared" si="47"/>
        <v/>
      </c>
    </row>
    <row r="336" spans="1:16" s="24" customFormat="1">
      <c r="A336" s="145">
        <f t="shared" si="48"/>
        <v>54183</v>
      </c>
      <c r="B336" s="24">
        <f t="shared" si="41"/>
        <v>5</v>
      </c>
      <c r="C336" s="24">
        <f t="shared" si="42"/>
        <v>2048</v>
      </c>
      <c r="F336" s="26"/>
      <c r="G336" s="40"/>
      <c r="H336" s="40"/>
      <c r="I336" s="40"/>
      <c r="J336" s="41"/>
      <c r="K336" s="29" t="str">
        <f>IF(SUMPRODUCT((MONTH('4. Trading Tracker'!$F$8:$F$703)=B336)*(YEAR('4. Trading Tracker'!$F$8:$F$703)=C336)*('4. Trading Tracker'!$L$8:$L$703))&gt;0,SUMPRODUCT((MONTH('4. Trading Tracker'!$F$8:$F$703)=B336)*(YEAR('4. Trading Tracker'!$F$8:$F$703)=C336)*('4. Trading Tracker'!$L$8:$L$703)),"")</f>
        <v/>
      </c>
      <c r="L336" s="29">
        <f t="shared" si="43"/>
        <v>0</v>
      </c>
      <c r="M336" s="29" t="str">
        <f t="shared" si="44"/>
        <v/>
      </c>
      <c r="N336" s="29" t="str">
        <f t="shared" si="45"/>
        <v/>
      </c>
      <c r="O336" s="29" t="str">
        <f t="shared" si="46"/>
        <v/>
      </c>
      <c r="P336" s="29" t="str">
        <f t="shared" si="47"/>
        <v/>
      </c>
    </row>
    <row r="337" spans="1:16" s="24" customFormat="1">
      <c r="A337" s="145">
        <f t="shared" si="48"/>
        <v>54214</v>
      </c>
      <c r="B337" s="24">
        <f t="shared" si="41"/>
        <v>6</v>
      </c>
      <c r="C337" s="24">
        <f t="shared" si="42"/>
        <v>2048</v>
      </c>
      <c r="F337" s="26"/>
      <c r="G337" s="40"/>
      <c r="H337" s="40"/>
      <c r="I337" s="40"/>
      <c r="J337" s="41"/>
      <c r="K337" s="29" t="str">
        <f>IF(SUMPRODUCT((MONTH('4. Trading Tracker'!$F$8:$F$703)=B337)*(YEAR('4. Trading Tracker'!$F$8:$F$703)=C337)*('4. Trading Tracker'!$L$8:$L$703))&gt;0,SUMPRODUCT((MONTH('4. Trading Tracker'!$F$8:$F$703)=B337)*(YEAR('4. Trading Tracker'!$F$8:$F$703)=C337)*('4. Trading Tracker'!$L$8:$L$703)),"")</f>
        <v/>
      </c>
      <c r="L337" s="29">
        <f t="shared" si="43"/>
        <v>0</v>
      </c>
      <c r="M337" s="29" t="str">
        <f t="shared" si="44"/>
        <v/>
      </c>
      <c r="N337" s="29" t="str">
        <f t="shared" si="45"/>
        <v/>
      </c>
      <c r="O337" s="29" t="str">
        <f t="shared" si="46"/>
        <v/>
      </c>
      <c r="P337" s="29" t="str">
        <f t="shared" si="47"/>
        <v/>
      </c>
    </row>
    <row r="338" spans="1:16" s="24" customFormat="1">
      <c r="A338" s="145">
        <f t="shared" si="48"/>
        <v>54244</v>
      </c>
      <c r="B338" s="24">
        <f t="shared" si="41"/>
        <v>7</v>
      </c>
      <c r="C338" s="24">
        <f t="shared" si="42"/>
        <v>2048</v>
      </c>
      <c r="F338" s="26"/>
      <c r="G338" s="40"/>
      <c r="H338" s="40"/>
      <c r="I338" s="40"/>
      <c r="J338" s="41"/>
      <c r="K338" s="29" t="str">
        <f>IF(SUMPRODUCT((MONTH('4. Trading Tracker'!$F$8:$F$703)=B338)*(YEAR('4. Trading Tracker'!$F$8:$F$703)=C338)*('4. Trading Tracker'!$L$8:$L$703))&gt;0,SUMPRODUCT((MONTH('4. Trading Tracker'!$F$8:$F$703)=B338)*(YEAR('4. Trading Tracker'!$F$8:$F$703)=C338)*('4. Trading Tracker'!$L$8:$L$703)),"")</f>
        <v/>
      </c>
      <c r="L338" s="29">
        <f t="shared" si="43"/>
        <v>0</v>
      </c>
      <c r="M338" s="29" t="str">
        <f t="shared" si="44"/>
        <v/>
      </c>
      <c r="N338" s="29" t="str">
        <f t="shared" si="45"/>
        <v/>
      </c>
      <c r="O338" s="29" t="str">
        <f t="shared" si="46"/>
        <v/>
      </c>
      <c r="P338" s="29" t="str">
        <f t="shared" si="47"/>
        <v/>
      </c>
    </row>
    <row r="339" spans="1:16" s="24" customFormat="1">
      <c r="A339" s="145">
        <f t="shared" si="48"/>
        <v>54275</v>
      </c>
      <c r="B339" s="24">
        <f t="shared" si="41"/>
        <v>8</v>
      </c>
      <c r="C339" s="24">
        <f t="shared" si="42"/>
        <v>2048</v>
      </c>
      <c r="F339" s="26"/>
      <c r="G339" s="40"/>
      <c r="H339" s="40"/>
      <c r="I339" s="40"/>
      <c r="J339" s="41"/>
      <c r="K339" s="29" t="str">
        <f>IF(SUMPRODUCT((MONTH('4. Trading Tracker'!$F$8:$F$703)=B339)*(YEAR('4. Trading Tracker'!$F$8:$F$703)=C339)*('4. Trading Tracker'!$L$8:$L$703))&gt;0,SUMPRODUCT((MONTH('4. Trading Tracker'!$F$8:$F$703)=B339)*(YEAR('4. Trading Tracker'!$F$8:$F$703)=C339)*('4. Trading Tracker'!$L$8:$L$703)),"")</f>
        <v/>
      </c>
      <c r="L339" s="29">
        <f t="shared" si="43"/>
        <v>0</v>
      </c>
      <c r="M339" s="29" t="str">
        <f t="shared" si="44"/>
        <v/>
      </c>
      <c r="N339" s="29" t="str">
        <f t="shared" si="45"/>
        <v/>
      </c>
      <c r="O339" s="29" t="str">
        <f t="shared" si="46"/>
        <v/>
      </c>
      <c r="P339" s="29" t="str">
        <f t="shared" si="47"/>
        <v/>
      </c>
    </row>
    <row r="340" spans="1:16" s="24" customFormat="1">
      <c r="A340" s="145">
        <f t="shared" si="48"/>
        <v>54306</v>
      </c>
      <c r="B340" s="24">
        <f t="shared" si="41"/>
        <v>9</v>
      </c>
      <c r="C340" s="24">
        <f t="shared" si="42"/>
        <v>2048</v>
      </c>
      <c r="F340" s="26"/>
      <c r="G340" s="40"/>
      <c r="H340" s="40"/>
      <c r="I340" s="40"/>
      <c r="J340" s="41"/>
      <c r="K340" s="29" t="str">
        <f>IF(SUMPRODUCT((MONTH('4. Trading Tracker'!$F$8:$F$703)=B340)*(YEAR('4. Trading Tracker'!$F$8:$F$703)=C340)*('4. Trading Tracker'!$L$8:$L$703))&gt;0,SUMPRODUCT((MONTH('4. Trading Tracker'!$F$8:$F$703)=B340)*(YEAR('4. Trading Tracker'!$F$8:$F$703)=C340)*('4. Trading Tracker'!$L$8:$L$703)),"")</f>
        <v/>
      </c>
      <c r="L340" s="29">
        <f t="shared" si="43"/>
        <v>0</v>
      </c>
      <c r="M340" s="29" t="str">
        <f t="shared" si="44"/>
        <v/>
      </c>
      <c r="N340" s="29" t="str">
        <f t="shared" si="45"/>
        <v/>
      </c>
      <c r="O340" s="29" t="str">
        <f t="shared" si="46"/>
        <v/>
      </c>
      <c r="P340" s="29" t="str">
        <f t="shared" si="47"/>
        <v/>
      </c>
    </row>
    <row r="341" spans="1:16" s="24" customFormat="1">
      <c r="A341" s="145">
        <f t="shared" si="48"/>
        <v>54336</v>
      </c>
      <c r="B341" s="24">
        <f t="shared" si="41"/>
        <v>10</v>
      </c>
      <c r="C341" s="24">
        <f t="shared" si="42"/>
        <v>2048</v>
      </c>
      <c r="F341" s="26"/>
      <c r="G341" s="40"/>
      <c r="H341" s="40"/>
      <c r="I341" s="40"/>
      <c r="J341" s="41"/>
      <c r="K341" s="29" t="str">
        <f>IF(SUMPRODUCT((MONTH('4. Trading Tracker'!$F$8:$F$703)=B341)*(YEAR('4. Trading Tracker'!$F$8:$F$703)=C341)*('4. Trading Tracker'!$L$8:$L$703))&gt;0,SUMPRODUCT((MONTH('4. Trading Tracker'!$F$8:$F$703)=B341)*(YEAR('4. Trading Tracker'!$F$8:$F$703)=C341)*('4. Trading Tracker'!$L$8:$L$703)),"")</f>
        <v/>
      </c>
      <c r="L341" s="29">
        <f t="shared" si="43"/>
        <v>0</v>
      </c>
      <c r="M341" s="29" t="str">
        <f t="shared" si="44"/>
        <v/>
      </c>
      <c r="N341" s="29" t="str">
        <f t="shared" si="45"/>
        <v/>
      </c>
      <c r="O341" s="29" t="str">
        <f t="shared" si="46"/>
        <v/>
      </c>
      <c r="P341" s="29" t="str">
        <f t="shared" si="47"/>
        <v/>
      </c>
    </row>
    <row r="342" spans="1:16" s="24" customFormat="1">
      <c r="A342" s="145">
        <f t="shared" si="48"/>
        <v>54367</v>
      </c>
      <c r="B342" s="24">
        <f t="shared" si="41"/>
        <v>11</v>
      </c>
      <c r="C342" s="24">
        <f t="shared" si="42"/>
        <v>2048</v>
      </c>
      <c r="F342" s="26"/>
      <c r="G342" s="40"/>
      <c r="H342" s="40"/>
      <c r="I342" s="40"/>
      <c r="J342" s="41"/>
      <c r="K342" s="29" t="str">
        <f>IF(SUMPRODUCT((MONTH('4. Trading Tracker'!$F$8:$F$703)=B342)*(YEAR('4. Trading Tracker'!$F$8:$F$703)=C342)*('4. Trading Tracker'!$L$8:$L$703))&gt;0,SUMPRODUCT((MONTH('4. Trading Tracker'!$F$8:$F$703)=B342)*(YEAR('4. Trading Tracker'!$F$8:$F$703)=C342)*('4. Trading Tracker'!$L$8:$L$703)),"")</f>
        <v/>
      </c>
      <c r="L342" s="29">
        <f t="shared" si="43"/>
        <v>0</v>
      </c>
      <c r="M342" s="29" t="str">
        <f t="shared" si="44"/>
        <v/>
      </c>
      <c r="N342" s="29" t="str">
        <f t="shared" si="45"/>
        <v/>
      </c>
      <c r="O342" s="29" t="str">
        <f t="shared" si="46"/>
        <v/>
      </c>
      <c r="P342" s="29" t="str">
        <f t="shared" si="47"/>
        <v/>
      </c>
    </row>
    <row r="343" spans="1:16" s="24" customFormat="1">
      <c r="A343" s="145">
        <f t="shared" si="48"/>
        <v>54397</v>
      </c>
      <c r="B343" s="24">
        <f t="shared" si="41"/>
        <v>12</v>
      </c>
      <c r="C343" s="24">
        <f t="shared" si="42"/>
        <v>2048</v>
      </c>
      <c r="F343" s="26"/>
      <c r="G343" s="40"/>
      <c r="H343" s="40"/>
      <c r="I343" s="40"/>
      <c r="J343" s="41"/>
      <c r="K343" s="29" t="str">
        <f>IF(SUMPRODUCT((MONTH('4. Trading Tracker'!$F$8:$F$703)=B343)*(YEAR('4. Trading Tracker'!$F$8:$F$703)=C343)*('4. Trading Tracker'!$L$8:$L$703))&gt;0,SUMPRODUCT((MONTH('4. Trading Tracker'!$F$8:$F$703)=B343)*(YEAR('4. Trading Tracker'!$F$8:$F$703)=C343)*('4. Trading Tracker'!$L$8:$L$703)),"")</f>
        <v/>
      </c>
      <c r="L343" s="29">
        <f t="shared" si="43"/>
        <v>0</v>
      </c>
      <c r="M343" s="29" t="str">
        <f t="shared" si="44"/>
        <v/>
      </c>
      <c r="N343" s="29" t="str">
        <f t="shared" si="45"/>
        <v/>
      </c>
      <c r="O343" s="29" t="str">
        <f t="shared" si="46"/>
        <v/>
      </c>
      <c r="P343" s="29" t="str">
        <f t="shared" si="47"/>
        <v/>
      </c>
    </row>
    <row r="344" spans="1:16" s="24" customFormat="1">
      <c r="A344" s="145">
        <f t="shared" si="48"/>
        <v>54428</v>
      </c>
      <c r="B344" s="24">
        <f t="shared" si="41"/>
        <v>1</v>
      </c>
      <c r="C344" s="24">
        <f t="shared" si="42"/>
        <v>2049</v>
      </c>
      <c r="F344" s="26"/>
      <c r="G344" s="40"/>
      <c r="H344" s="40"/>
      <c r="I344" s="40"/>
      <c r="J344" s="41"/>
      <c r="K344" s="29" t="str">
        <f>IF(SUMPRODUCT((MONTH('4. Trading Tracker'!$F$8:$F$703)=B344)*(YEAR('4. Trading Tracker'!$F$8:$F$703)=C344)*('4. Trading Tracker'!$L$8:$L$703))&gt;0,SUMPRODUCT((MONTH('4. Trading Tracker'!$F$8:$F$703)=B344)*(YEAR('4. Trading Tracker'!$F$8:$F$703)=C344)*('4. Trading Tracker'!$L$8:$L$703)),"")</f>
        <v/>
      </c>
      <c r="L344" s="29">
        <f t="shared" si="43"/>
        <v>0</v>
      </c>
      <c r="M344" s="29" t="str">
        <f t="shared" si="44"/>
        <v/>
      </c>
      <c r="N344" s="29" t="str">
        <f t="shared" si="45"/>
        <v/>
      </c>
      <c r="O344" s="29" t="str">
        <f t="shared" si="46"/>
        <v/>
      </c>
      <c r="P344" s="29" t="str">
        <f t="shared" si="47"/>
        <v/>
      </c>
    </row>
    <row r="345" spans="1:16" s="24" customFormat="1">
      <c r="A345" s="145">
        <f t="shared" si="48"/>
        <v>54459</v>
      </c>
      <c r="B345" s="24">
        <f t="shared" si="41"/>
        <v>2</v>
      </c>
      <c r="C345" s="24">
        <f t="shared" si="42"/>
        <v>2049</v>
      </c>
      <c r="F345" s="26"/>
      <c r="G345" s="40"/>
      <c r="H345" s="40"/>
      <c r="I345" s="40"/>
      <c r="J345" s="41"/>
      <c r="K345" s="29" t="str">
        <f>IF(SUMPRODUCT((MONTH('4. Trading Tracker'!$F$8:$F$703)=B345)*(YEAR('4. Trading Tracker'!$F$8:$F$703)=C345)*('4. Trading Tracker'!$L$8:$L$703))&gt;0,SUMPRODUCT((MONTH('4. Trading Tracker'!$F$8:$F$703)=B345)*(YEAR('4. Trading Tracker'!$F$8:$F$703)=C345)*('4. Trading Tracker'!$L$8:$L$703)),"")</f>
        <v/>
      </c>
      <c r="L345" s="29">
        <f t="shared" si="43"/>
        <v>0</v>
      </c>
      <c r="M345" s="29" t="str">
        <f t="shared" si="44"/>
        <v/>
      </c>
      <c r="N345" s="29" t="str">
        <f t="shared" si="45"/>
        <v/>
      </c>
      <c r="O345" s="29" t="str">
        <f t="shared" si="46"/>
        <v/>
      </c>
      <c r="P345" s="29" t="str">
        <f t="shared" si="47"/>
        <v/>
      </c>
    </row>
    <row r="346" spans="1:16" s="24" customFormat="1">
      <c r="A346" s="145">
        <f t="shared" si="48"/>
        <v>54487</v>
      </c>
      <c r="B346" s="24">
        <f t="shared" si="41"/>
        <v>3</v>
      </c>
      <c r="C346" s="24">
        <f t="shared" si="42"/>
        <v>2049</v>
      </c>
      <c r="F346" s="26"/>
      <c r="G346" s="40"/>
      <c r="H346" s="40"/>
      <c r="I346" s="40"/>
      <c r="J346" s="41"/>
      <c r="K346" s="29" t="str">
        <f>IF(SUMPRODUCT((MONTH('4. Trading Tracker'!$F$8:$F$703)=B346)*(YEAR('4. Trading Tracker'!$F$8:$F$703)=C346)*('4. Trading Tracker'!$L$8:$L$703))&gt;0,SUMPRODUCT((MONTH('4. Trading Tracker'!$F$8:$F$703)=B346)*(YEAR('4. Trading Tracker'!$F$8:$F$703)=C346)*('4. Trading Tracker'!$L$8:$L$703)),"")</f>
        <v/>
      </c>
      <c r="L346" s="29">
        <f t="shared" si="43"/>
        <v>0</v>
      </c>
      <c r="M346" s="29" t="str">
        <f t="shared" si="44"/>
        <v/>
      </c>
      <c r="N346" s="29" t="str">
        <f t="shared" si="45"/>
        <v/>
      </c>
      <c r="O346" s="29" t="str">
        <f t="shared" si="46"/>
        <v/>
      </c>
      <c r="P346" s="29" t="str">
        <f t="shared" si="47"/>
        <v/>
      </c>
    </row>
    <row r="347" spans="1:16" s="24" customFormat="1">
      <c r="A347" s="145">
        <f t="shared" si="48"/>
        <v>54518</v>
      </c>
      <c r="B347" s="24">
        <f t="shared" si="41"/>
        <v>4</v>
      </c>
      <c r="C347" s="24">
        <f t="shared" si="42"/>
        <v>2049</v>
      </c>
      <c r="F347" s="26"/>
      <c r="G347" s="40"/>
      <c r="H347" s="40"/>
      <c r="I347" s="40"/>
      <c r="J347" s="41"/>
      <c r="K347" s="29" t="str">
        <f>IF(SUMPRODUCT((MONTH('4. Trading Tracker'!$F$8:$F$703)=B347)*(YEAR('4. Trading Tracker'!$F$8:$F$703)=C347)*('4. Trading Tracker'!$L$8:$L$703))&gt;0,SUMPRODUCT((MONTH('4. Trading Tracker'!$F$8:$F$703)=B347)*(YEAR('4. Trading Tracker'!$F$8:$F$703)=C347)*('4. Trading Tracker'!$L$8:$L$703)),"")</f>
        <v/>
      </c>
      <c r="L347" s="29">
        <f t="shared" si="43"/>
        <v>0</v>
      </c>
      <c r="M347" s="29" t="str">
        <f t="shared" si="44"/>
        <v/>
      </c>
      <c r="N347" s="29" t="str">
        <f t="shared" si="45"/>
        <v/>
      </c>
      <c r="O347" s="29" t="str">
        <f t="shared" si="46"/>
        <v/>
      </c>
      <c r="P347" s="29" t="str">
        <f t="shared" si="47"/>
        <v/>
      </c>
    </row>
    <row r="348" spans="1:16" s="24" customFormat="1">
      <c r="A348" s="145">
        <f t="shared" si="48"/>
        <v>54548</v>
      </c>
      <c r="B348" s="24">
        <f t="shared" si="41"/>
        <v>5</v>
      </c>
      <c r="C348" s="24">
        <f t="shared" si="42"/>
        <v>2049</v>
      </c>
      <c r="F348" s="26"/>
      <c r="G348" s="40"/>
      <c r="H348" s="40"/>
      <c r="I348" s="40"/>
      <c r="J348" s="41"/>
      <c r="K348" s="29" t="str">
        <f>IF(SUMPRODUCT((MONTH('4. Trading Tracker'!$F$8:$F$703)=B348)*(YEAR('4. Trading Tracker'!$F$8:$F$703)=C348)*('4. Trading Tracker'!$L$8:$L$703))&gt;0,SUMPRODUCT((MONTH('4. Trading Tracker'!$F$8:$F$703)=B348)*(YEAR('4. Trading Tracker'!$F$8:$F$703)=C348)*('4. Trading Tracker'!$L$8:$L$703)),"")</f>
        <v/>
      </c>
      <c r="L348" s="29">
        <f t="shared" si="43"/>
        <v>0</v>
      </c>
      <c r="M348" s="29" t="str">
        <f t="shared" si="44"/>
        <v/>
      </c>
      <c r="N348" s="29" t="str">
        <f t="shared" si="45"/>
        <v/>
      </c>
      <c r="O348" s="29" t="str">
        <f t="shared" si="46"/>
        <v/>
      </c>
      <c r="P348" s="29" t="str">
        <f t="shared" si="47"/>
        <v/>
      </c>
    </row>
    <row r="349" spans="1:16" s="24" customFormat="1">
      <c r="A349" s="145">
        <f t="shared" si="48"/>
        <v>54579</v>
      </c>
      <c r="B349" s="24">
        <f t="shared" si="41"/>
        <v>6</v>
      </c>
      <c r="C349" s="24">
        <f t="shared" si="42"/>
        <v>2049</v>
      </c>
      <c r="F349" s="26"/>
      <c r="G349" s="40"/>
      <c r="H349" s="40"/>
      <c r="I349" s="40"/>
      <c r="J349" s="41"/>
      <c r="K349" s="29" t="str">
        <f>IF(SUMPRODUCT((MONTH('4. Trading Tracker'!$F$8:$F$703)=B349)*(YEAR('4. Trading Tracker'!$F$8:$F$703)=C349)*('4. Trading Tracker'!$L$8:$L$703))&gt;0,SUMPRODUCT((MONTH('4. Trading Tracker'!$F$8:$F$703)=B349)*(YEAR('4. Trading Tracker'!$F$8:$F$703)=C349)*('4. Trading Tracker'!$L$8:$L$703)),"")</f>
        <v/>
      </c>
      <c r="L349" s="29">
        <f t="shared" si="43"/>
        <v>0</v>
      </c>
      <c r="M349" s="29" t="str">
        <f t="shared" si="44"/>
        <v/>
      </c>
      <c r="N349" s="29" t="str">
        <f t="shared" si="45"/>
        <v/>
      </c>
      <c r="O349" s="29" t="str">
        <f t="shared" si="46"/>
        <v/>
      </c>
      <c r="P349" s="29" t="str">
        <f t="shared" si="47"/>
        <v/>
      </c>
    </row>
    <row r="350" spans="1:16" s="24" customFormat="1">
      <c r="A350" s="145">
        <f t="shared" si="48"/>
        <v>54609</v>
      </c>
      <c r="B350" s="24">
        <f t="shared" si="41"/>
        <v>7</v>
      </c>
      <c r="C350" s="24">
        <f t="shared" si="42"/>
        <v>2049</v>
      </c>
      <c r="F350" s="26"/>
      <c r="G350" s="40"/>
      <c r="H350" s="40"/>
      <c r="I350" s="40"/>
      <c r="J350" s="41"/>
      <c r="K350" s="29" t="str">
        <f>IF(SUMPRODUCT((MONTH('4. Trading Tracker'!$F$8:$F$703)=B350)*(YEAR('4. Trading Tracker'!$F$8:$F$703)=C350)*('4. Trading Tracker'!$L$8:$L$703))&gt;0,SUMPRODUCT((MONTH('4. Trading Tracker'!$F$8:$F$703)=B350)*(YEAR('4. Trading Tracker'!$F$8:$F$703)=C350)*('4. Trading Tracker'!$L$8:$L$703)),"")</f>
        <v/>
      </c>
      <c r="L350" s="29">
        <f t="shared" si="43"/>
        <v>0</v>
      </c>
      <c r="M350" s="29" t="str">
        <f t="shared" si="44"/>
        <v/>
      </c>
      <c r="N350" s="29" t="str">
        <f t="shared" si="45"/>
        <v/>
      </c>
      <c r="O350" s="29" t="str">
        <f t="shared" si="46"/>
        <v/>
      </c>
      <c r="P350" s="29" t="str">
        <f t="shared" si="47"/>
        <v/>
      </c>
    </row>
    <row r="351" spans="1:16" s="24" customFormat="1">
      <c r="A351" s="145">
        <f t="shared" si="48"/>
        <v>54640</v>
      </c>
      <c r="B351" s="24">
        <f t="shared" si="41"/>
        <v>8</v>
      </c>
      <c r="C351" s="24">
        <f t="shared" si="42"/>
        <v>2049</v>
      </c>
      <c r="F351" s="26"/>
      <c r="G351" s="40"/>
      <c r="H351" s="40"/>
      <c r="I351" s="40"/>
      <c r="J351" s="41"/>
      <c r="K351" s="29" t="str">
        <f>IF(SUMPRODUCT((MONTH('4. Trading Tracker'!$F$8:$F$703)=B351)*(YEAR('4. Trading Tracker'!$F$8:$F$703)=C351)*('4. Trading Tracker'!$L$8:$L$703))&gt;0,SUMPRODUCT((MONTH('4. Trading Tracker'!$F$8:$F$703)=B351)*(YEAR('4. Trading Tracker'!$F$8:$F$703)=C351)*('4. Trading Tracker'!$L$8:$L$703)),"")</f>
        <v/>
      </c>
      <c r="L351" s="29">
        <f t="shared" si="43"/>
        <v>0</v>
      </c>
      <c r="M351" s="29" t="str">
        <f t="shared" si="44"/>
        <v/>
      </c>
      <c r="N351" s="29" t="str">
        <f t="shared" si="45"/>
        <v/>
      </c>
      <c r="O351" s="29" t="str">
        <f t="shared" si="46"/>
        <v/>
      </c>
      <c r="P351" s="29" t="str">
        <f t="shared" si="47"/>
        <v/>
      </c>
    </row>
    <row r="352" spans="1:16" s="24" customFormat="1">
      <c r="A352" s="145">
        <f t="shared" si="48"/>
        <v>54671</v>
      </c>
      <c r="B352" s="24">
        <f t="shared" si="41"/>
        <v>9</v>
      </c>
      <c r="C352" s="24">
        <f t="shared" si="42"/>
        <v>2049</v>
      </c>
      <c r="F352" s="26"/>
      <c r="G352" s="40"/>
      <c r="H352" s="40"/>
      <c r="I352" s="40"/>
      <c r="J352" s="41"/>
      <c r="K352" s="29" t="str">
        <f>IF(SUMPRODUCT((MONTH('4. Trading Tracker'!$F$8:$F$703)=B352)*(YEAR('4. Trading Tracker'!$F$8:$F$703)=C352)*('4. Trading Tracker'!$L$8:$L$703))&gt;0,SUMPRODUCT((MONTH('4. Trading Tracker'!$F$8:$F$703)=B352)*(YEAR('4. Trading Tracker'!$F$8:$F$703)=C352)*('4. Trading Tracker'!$L$8:$L$703)),"")</f>
        <v/>
      </c>
      <c r="L352" s="29">
        <f t="shared" si="43"/>
        <v>0</v>
      </c>
      <c r="M352" s="29" t="str">
        <f t="shared" si="44"/>
        <v/>
      </c>
      <c r="N352" s="29" t="str">
        <f t="shared" si="45"/>
        <v/>
      </c>
      <c r="O352" s="29" t="str">
        <f t="shared" si="46"/>
        <v/>
      </c>
      <c r="P352" s="29" t="str">
        <f t="shared" si="47"/>
        <v/>
      </c>
    </row>
    <row r="353" spans="1:16" s="24" customFormat="1">
      <c r="A353" s="145">
        <f t="shared" si="48"/>
        <v>54701</v>
      </c>
      <c r="B353" s="24">
        <f t="shared" si="41"/>
        <v>10</v>
      </c>
      <c r="C353" s="24">
        <f t="shared" si="42"/>
        <v>2049</v>
      </c>
      <c r="F353" s="26"/>
      <c r="G353" s="40"/>
      <c r="H353" s="40"/>
      <c r="I353" s="40"/>
      <c r="J353" s="41"/>
      <c r="K353" s="29" t="str">
        <f>IF(SUMPRODUCT((MONTH('4. Trading Tracker'!$F$8:$F$703)=B353)*(YEAR('4. Trading Tracker'!$F$8:$F$703)=C353)*('4. Trading Tracker'!$L$8:$L$703))&gt;0,SUMPRODUCT((MONTH('4. Trading Tracker'!$F$8:$F$703)=B353)*(YEAR('4. Trading Tracker'!$F$8:$F$703)=C353)*('4. Trading Tracker'!$L$8:$L$703)),"")</f>
        <v/>
      </c>
      <c r="L353" s="29">
        <f t="shared" si="43"/>
        <v>0</v>
      </c>
      <c r="M353" s="29" t="str">
        <f t="shared" si="44"/>
        <v/>
      </c>
      <c r="N353" s="29" t="str">
        <f t="shared" si="45"/>
        <v/>
      </c>
      <c r="O353" s="29" t="str">
        <f t="shared" si="46"/>
        <v/>
      </c>
      <c r="P353" s="29" t="str">
        <f t="shared" si="47"/>
        <v/>
      </c>
    </row>
    <row r="354" spans="1:16" s="24" customFormat="1">
      <c r="A354" s="145">
        <f t="shared" si="48"/>
        <v>54732</v>
      </c>
      <c r="B354" s="24">
        <f t="shared" si="41"/>
        <v>11</v>
      </c>
      <c r="C354" s="24">
        <f t="shared" si="42"/>
        <v>2049</v>
      </c>
      <c r="F354" s="26"/>
      <c r="G354" s="40"/>
      <c r="H354" s="40"/>
      <c r="I354" s="40"/>
      <c r="J354" s="41"/>
      <c r="K354" s="29" t="str">
        <f>IF(SUMPRODUCT((MONTH('4. Trading Tracker'!$F$8:$F$703)=B354)*(YEAR('4. Trading Tracker'!$F$8:$F$703)=C354)*('4. Trading Tracker'!$L$8:$L$703))&gt;0,SUMPRODUCT((MONTH('4. Trading Tracker'!$F$8:$F$703)=B354)*(YEAR('4. Trading Tracker'!$F$8:$F$703)=C354)*('4. Trading Tracker'!$L$8:$L$703)),"")</f>
        <v/>
      </c>
      <c r="L354" s="29">
        <f t="shared" si="43"/>
        <v>0</v>
      </c>
      <c r="M354" s="29" t="str">
        <f t="shared" si="44"/>
        <v/>
      </c>
      <c r="N354" s="29" t="str">
        <f t="shared" si="45"/>
        <v/>
      </c>
      <c r="O354" s="29" t="str">
        <f t="shared" si="46"/>
        <v/>
      </c>
      <c r="P354" s="29" t="str">
        <f t="shared" si="47"/>
        <v/>
      </c>
    </row>
    <row r="355" spans="1:16" s="24" customFormat="1">
      <c r="A355" s="145">
        <f t="shared" si="48"/>
        <v>54762</v>
      </c>
      <c r="B355" s="24">
        <f t="shared" si="41"/>
        <v>12</v>
      </c>
      <c r="C355" s="24">
        <f t="shared" si="42"/>
        <v>2049</v>
      </c>
      <c r="F355" s="26"/>
      <c r="G355" s="40"/>
      <c r="H355" s="40"/>
      <c r="I355" s="40"/>
      <c r="J355" s="41"/>
      <c r="K355" s="29" t="str">
        <f>IF(SUMPRODUCT((MONTH('4. Trading Tracker'!$F$8:$F$703)=B355)*(YEAR('4. Trading Tracker'!$F$8:$F$703)=C355)*('4. Trading Tracker'!$L$8:$L$703))&gt;0,SUMPRODUCT((MONTH('4. Trading Tracker'!$F$8:$F$703)=B355)*(YEAR('4. Trading Tracker'!$F$8:$F$703)=C355)*('4. Trading Tracker'!$L$8:$L$703)),"")</f>
        <v/>
      </c>
      <c r="L355" s="29">
        <f t="shared" si="43"/>
        <v>0</v>
      </c>
      <c r="M355" s="29" t="str">
        <f t="shared" si="44"/>
        <v/>
      </c>
      <c r="N355" s="29" t="str">
        <f t="shared" si="45"/>
        <v/>
      </c>
      <c r="O355" s="29" t="str">
        <f t="shared" si="46"/>
        <v/>
      </c>
      <c r="P355" s="29" t="str">
        <f t="shared" si="47"/>
        <v/>
      </c>
    </row>
    <row r="356" spans="1:16" s="24" customFormat="1">
      <c r="A356" s="145">
        <f t="shared" si="48"/>
        <v>54793</v>
      </c>
      <c r="B356" s="24">
        <f t="shared" si="41"/>
        <v>1</v>
      </c>
      <c r="C356" s="24">
        <f t="shared" si="42"/>
        <v>2050</v>
      </c>
      <c r="F356" s="26"/>
      <c r="G356" s="40"/>
      <c r="H356" s="40"/>
      <c r="I356" s="40"/>
      <c r="J356" s="41"/>
      <c r="K356" s="29" t="str">
        <f>IF(SUMPRODUCT((MONTH('4. Trading Tracker'!$F$8:$F$703)=B356)*(YEAR('4. Trading Tracker'!$F$8:$F$703)=C356)*('4. Trading Tracker'!$L$8:$L$703))&gt;0,SUMPRODUCT((MONTH('4. Trading Tracker'!$F$8:$F$703)=B356)*(YEAR('4. Trading Tracker'!$F$8:$F$703)=C356)*('4. Trading Tracker'!$L$8:$L$703)),"")</f>
        <v/>
      </c>
      <c r="L356" s="29">
        <f t="shared" si="43"/>
        <v>0</v>
      </c>
      <c r="M356" s="29" t="str">
        <f t="shared" si="44"/>
        <v/>
      </c>
      <c r="N356" s="29" t="str">
        <f t="shared" si="45"/>
        <v/>
      </c>
      <c r="O356" s="29" t="str">
        <f t="shared" si="46"/>
        <v/>
      </c>
      <c r="P356" s="29" t="str">
        <f t="shared" si="47"/>
        <v/>
      </c>
    </row>
    <row r="357" spans="1:16" s="24" customFormat="1">
      <c r="A357" s="145">
        <f t="shared" si="48"/>
        <v>54824</v>
      </c>
      <c r="B357" s="24">
        <f t="shared" si="41"/>
        <v>2</v>
      </c>
      <c r="C357" s="24">
        <f t="shared" si="42"/>
        <v>2050</v>
      </c>
      <c r="F357" s="26"/>
      <c r="G357" s="40"/>
      <c r="H357" s="40"/>
      <c r="I357" s="40"/>
      <c r="J357" s="41"/>
      <c r="K357" s="29" t="str">
        <f>IF(SUMPRODUCT((MONTH('4. Trading Tracker'!$F$8:$F$703)=B357)*(YEAR('4. Trading Tracker'!$F$8:$F$703)=C357)*('4. Trading Tracker'!$L$8:$L$703))&gt;0,SUMPRODUCT((MONTH('4. Trading Tracker'!$F$8:$F$703)=B357)*(YEAR('4. Trading Tracker'!$F$8:$F$703)=C357)*('4. Trading Tracker'!$L$8:$L$703)),"")</f>
        <v/>
      </c>
      <c r="L357" s="29">
        <f t="shared" si="43"/>
        <v>0</v>
      </c>
      <c r="M357" s="29" t="str">
        <f t="shared" si="44"/>
        <v/>
      </c>
      <c r="N357" s="29" t="str">
        <f t="shared" si="45"/>
        <v/>
      </c>
      <c r="O357" s="29" t="str">
        <f t="shared" si="46"/>
        <v/>
      </c>
      <c r="P357" s="29" t="str">
        <f t="shared" si="47"/>
        <v/>
      </c>
    </row>
    <row r="358" spans="1:16" s="24" customFormat="1">
      <c r="A358" s="145">
        <f t="shared" si="48"/>
        <v>54852</v>
      </c>
      <c r="B358" s="24">
        <f t="shared" si="41"/>
        <v>3</v>
      </c>
      <c r="C358" s="24">
        <f t="shared" si="42"/>
        <v>2050</v>
      </c>
      <c r="F358" s="26"/>
      <c r="G358" s="40"/>
      <c r="H358" s="40"/>
      <c r="I358" s="40"/>
      <c r="J358" s="41"/>
      <c r="K358" s="29" t="str">
        <f>IF(SUMPRODUCT((MONTH('4. Trading Tracker'!$F$8:$F$703)=B358)*(YEAR('4. Trading Tracker'!$F$8:$F$703)=C358)*('4. Trading Tracker'!$L$8:$L$703))&gt;0,SUMPRODUCT((MONTH('4. Trading Tracker'!$F$8:$F$703)=B358)*(YEAR('4. Trading Tracker'!$F$8:$F$703)=C358)*('4. Trading Tracker'!$L$8:$L$703)),"")</f>
        <v/>
      </c>
      <c r="L358" s="29">
        <f t="shared" si="43"/>
        <v>0</v>
      </c>
      <c r="M358" s="29" t="str">
        <f t="shared" si="44"/>
        <v/>
      </c>
      <c r="N358" s="29" t="str">
        <f t="shared" si="45"/>
        <v/>
      </c>
      <c r="O358" s="29" t="str">
        <f t="shared" si="46"/>
        <v/>
      </c>
      <c r="P358" s="29" t="str">
        <f t="shared" si="47"/>
        <v/>
      </c>
    </row>
    <row r="359" spans="1:16" s="24" customFormat="1">
      <c r="A359" s="145">
        <f t="shared" si="48"/>
        <v>54883</v>
      </c>
      <c r="B359" s="24">
        <f t="shared" si="41"/>
        <v>4</v>
      </c>
      <c r="C359" s="24">
        <f t="shared" si="42"/>
        <v>2050</v>
      </c>
      <c r="F359" s="26"/>
      <c r="G359" s="40"/>
      <c r="H359" s="40"/>
      <c r="I359" s="40"/>
      <c r="J359" s="41"/>
      <c r="K359" s="29" t="str">
        <f>IF(SUMPRODUCT((MONTH('4. Trading Tracker'!$F$8:$F$703)=B359)*(YEAR('4. Trading Tracker'!$F$8:$F$703)=C359)*('4. Trading Tracker'!$L$8:$L$703))&gt;0,SUMPRODUCT((MONTH('4. Trading Tracker'!$F$8:$F$703)=B359)*(YEAR('4. Trading Tracker'!$F$8:$F$703)=C359)*('4. Trading Tracker'!$L$8:$L$703)),"")</f>
        <v/>
      </c>
      <c r="L359" s="29">
        <f t="shared" si="43"/>
        <v>0</v>
      </c>
      <c r="M359" s="29" t="str">
        <f t="shared" si="44"/>
        <v/>
      </c>
      <c r="N359" s="29" t="str">
        <f t="shared" si="45"/>
        <v/>
      </c>
      <c r="O359" s="29" t="str">
        <f t="shared" si="46"/>
        <v/>
      </c>
      <c r="P359" s="29" t="str">
        <f t="shared" si="47"/>
        <v/>
      </c>
    </row>
    <row r="360" spans="1:16" s="24" customFormat="1">
      <c r="A360" s="145">
        <f t="shared" si="48"/>
        <v>54913</v>
      </c>
      <c r="B360" s="24">
        <f t="shared" si="41"/>
        <v>5</v>
      </c>
      <c r="C360" s="24">
        <f t="shared" si="42"/>
        <v>2050</v>
      </c>
      <c r="F360" s="26"/>
      <c r="G360" s="40"/>
      <c r="H360" s="40"/>
      <c r="I360" s="40"/>
      <c r="J360" s="41"/>
      <c r="K360" s="29" t="str">
        <f>IF(SUMPRODUCT((MONTH('4. Trading Tracker'!$F$8:$F$703)=B360)*(YEAR('4. Trading Tracker'!$F$8:$F$703)=C360)*('4. Trading Tracker'!$L$8:$L$703))&gt;0,SUMPRODUCT((MONTH('4. Trading Tracker'!$F$8:$F$703)=B360)*(YEAR('4. Trading Tracker'!$F$8:$F$703)=C360)*('4. Trading Tracker'!$L$8:$L$703)),"")</f>
        <v/>
      </c>
      <c r="L360" s="29">
        <f t="shared" si="43"/>
        <v>0</v>
      </c>
      <c r="M360" s="29" t="str">
        <f t="shared" si="44"/>
        <v/>
      </c>
      <c r="N360" s="29" t="str">
        <f t="shared" si="45"/>
        <v/>
      </c>
      <c r="O360" s="29" t="str">
        <f t="shared" si="46"/>
        <v/>
      </c>
      <c r="P360" s="29" t="str">
        <f t="shared" si="47"/>
        <v/>
      </c>
    </row>
    <row r="361" spans="1:16" s="24" customFormat="1">
      <c r="A361" s="145">
        <f t="shared" si="48"/>
        <v>54944</v>
      </c>
      <c r="B361" s="24">
        <f t="shared" si="41"/>
        <v>6</v>
      </c>
      <c r="C361" s="24">
        <f t="shared" si="42"/>
        <v>2050</v>
      </c>
      <c r="F361" s="26"/>
      <c r="G361" s="40"/>
      <c r="H361" s="40"/>
      <c r="I361" s="40"/>
      <c r="J361" s="41"/>
      <c r="K361" s="29" t="str">
        <f>IF(SUMPRODUCT((MONTH('4. Trading Tracker'!$F$8:$F$703)=B361)*(YEAR('4. Trading Tracker'!$F$8:$F$703)=C361)*('4. Trading Tracker'!$L$8:$L$703))&gt;0,SUMPRODUCT((MONTH('4. Trading Tracker'!$F$8:$F$703)=B361)*(YEAR('4. Trading Tracker'!$F$8:$F$703)=C361)*('4. Trading Tracker'!$L$8:$L$703)),"")</f>
        <v/>
      </c>
      <c r="L361" s="29">
        <f t="shared" si="43"/>
        <v>0</v>
      </c>
      <c r="M361" s="29" t="str">
        <f t="shared" si="44"/>
        <v/>
      </c>
      <c r="N361" s="29" t="str">
        <f t="shared" si="45"/>
        <v/>
      </c>
      <c r="O361" s="29" t="str">
        <f t="shared" si="46"/>
        <v/>
      </c>
      <c r="P361" s="29" t="str">
        <f t="shared" si="47"/>
        <v/>
      </c>
    </row>
    <row r="362" spans="1:16" s="24" customFormat="1">
      <c r="A362" s="145">
        <f t="shared" si="48"/>
        <v>54974</v>
      </c>
      <c r="B362" s="24">
        <f t="shared" si="41"/>
        <v>7</v>
      </c>
      <c r="C362" s="24">
        <f t="shared" si="42"/>
        <v>2050</v>
      </c>
      <c r="F362" s="26"/>
      <c r="G362" s="40"/>
      <c r="H362" s="40"/>
      <c r="I362" s="40"/>
      <c r="J362" s="41"/>
      <c r="K362" s="29" t="str">
        <f>IF(SUMPRODUCT((MONTH('4. Trading Tracker'!$F$8:$F$703)=B362)*(YEAR('4. Trading Tracker'!$F$8:$F$703)=C362)*('4. Trading Tracker'!$L$8:$L$703))&gt;0,SUMPRODUCT((MONTH('4. Trading Tracker'!$F$8:$F$703)=B362)*(YEAR('4. Trading Tracker'!$F$8:$F$703)=C362)*('4. Trading Tracker'!$L$8:$L$703)),"")</f>
        <v/>
      </c>
      <c r="L362" s="29">
        <f t="shared" si="43"/>
        <v>0</v>
      </c>
      <c r="M362" s="29" t="str">
        <f t="shared" si="44"/>
        <v/>
      </c>
      <c r="N362" s="29" t="str">
        <f t="shared" si="45"/>
        <v/>
      </c>
      <c r="O362" s="29" t="str">
        <f t="shared" si="46"/>
        <v/>
      </c>
      <c r="P362" s="29" t="str">
        <f t="shared" si="47"/>
        <v/>
      </c>
    </row>
    <row r="363" spans="1:16" s="24" customFormat="1">
      <c r="A363" s="145">
        <f t="shared" si="48"/>
        <v>55005</v>
      </c>
      <c r="B363" s="24">
        <f t="shared" si="41"/>
        <v>8</v>
      </c>
      <c r="C363" s="24">
        <f t="shared" si="42"/>
        <v>2050</v>
      </c>
      <c r="F363" s="26"/>
      <c r="G363" s="40"/>
      <c r="H363" s="40"/>
      <c r="I363" s="40"/>
      <c r="J363" s="41"/>
      <c r="K363" s="29" t="str">
        <f>IF(SUMPRODUCT((MONTH('4. Trading Tracker'!$F$8:$F$703)=B363)*(YEAR('4. Trading Tracker'!$F$8:$F$703)=C363)*('4. Trading Tracker'!$L$8:$L$703))&gt;0,SUMPRODUCT((MONTH('4. Trading Tracker'!$F$8:$F$703)=B363)*(YEAR('4. Trading Tracker'!$F$8:$F$703)=C363)*('4. Trading Tracker'!$L$8:$L$703)),"")</f>
        <v/>
      </c>
      <c r="L363" s="29">
        <f t="shared" si="43"/>
        <v>0</v>
      </c>
      <c r="M363" s="29" t="str">
        <f t="shared" si="44"/>
        <v/>
      </c>
      <c r="N363" s="29" t="str">
        <f t="shared" si="45"/>
        <v/>
      </c>
      <c r="O363" s="29" t="str">
        <f t="shared" si="46"/>
        <v/>
      </c>
      <c r="P363" s="29" t="str">
        <f t="shared" si="47"/>
        <v/>
      </c>
    </row>
    <row r="364" spans="1:16" s="24" customFormat="1">
      <c r="A364" s="145">
        <f t="shared" si="48"/>
        <v>55036</v>
      </c>
      <c r="B364" s="24">
        <f t="shared" si="41"/>
        <v>9</v>
      </c>
      <c r="C364" s="24">
        <f t="shared" si="42"/>
        <v>2050</v>
      </c>
      <c r="F364" s="26"/>
      <c r="G364" s="40"/>
      <c r="H364" s="40"/>
      <c r="I364" s="40"/>
      <c r="J364" s="41"/>
      <c r="K364" s="29" t="str">
        <f>IF(SUMPRODUCT((MONTH('4. Trading Tracker'!$F$8:$F$703)=B364)*(YEAR('4. Trading Tracker'!$F$8:$F$703)=C364)*('4. Trading Tracker'!$L$8:$L$703))&gt;0,SUMPRODUCT((MONTH('4. Trading Tracker'!$F$8:$F$703)=B364)*(YEAR('4. Trading Tracker'!$F$8:$F$703)=C364)*('4. Trading Tracker'!$L$8:$L$703)),"")</f>
        <v/>
      </c>
      <c r="L364" s="29">
        <f t="shared" si="43"/>
        <v>0</v>
      </c>
      <c r="M364" s="29" t="str">
        <f t="shared" si="44"/>
        <v/>
      </c>
      <c r="N364" s="29" t="str">
        <f t="shared" si="45"/>
        <v/>
      </c>
      <c r="O364" s="29" t="str">
        <f t="shared" si="46"/>
        <v/>
      </c>
      <c r="P364" s="29" t="str">
        <f t="shared" si="47"/>
        <v/>
      </c>
    </row>
    <row r="365" spans="1:16" s="24" customFormat="1">
      <c r="A365" s="145">
        <f t="shared" si="48"/>
        <v>55066</v>
      </c>
      <c r="B365" s="24">
        <f t="shared" si="41"/>
        <v>10</v>
      </c>
      <c r="C365" s="24">
        <f t="shared" si="42"/>
        <v>2050</v>
      </c>
      <c r="F365" s="26"/>
      <c r="G365" s="40"/>
      <c r="H365" s="40"/>
      <c r="I365" s="40"/>
      <c r="J365" s="41"/>
      <c r="K365" s="29" t="str">
        <f>IF(SUMPRODUCT((MONTH('4. Trading Tracker'!$F$8:$F$703)=B365)*(YEAR('4. Trading Tracker'!$F$8:$F$703)=C365)*('4. Trading Tracker'!$L$8:$L$703))&gt;0,SUMPRODUCT((MONTH('4. Trading Tracker'!$F$8:$F$703)=B365)*(YEAR('4. Trading Tracker'!$F$8:$F$703)=C365)*('4. Trading Tracker'!$L$8:$L$703)),"")</f>
        <v/>
      </c>
      <c r="L365" s="29">
        <f t="shared" si="43"/>
        <v>0</v>
      </c>
      <c r="M365" s="29" t="str">
        <f t="shared" si="44"/>
        <v/>
      </c>
      <c r="N365" s="29" t="str">
        <f t="shared" si="45"/>
        <v/>
      </c>
      <c r="O365" s="29" t="str">
        <f t="shared" si="46"/>
        <v/>
      </c>
      <c r="P365" s="29" t="str">
        <f t="shared" si="47"/>
        <v/>
      </c>
    </row>
    <row r="366" spans="1:16" s="24" customFormat="1">
      <c r="A366" s="145">
        <f t="shared" si="48"/>
        <v>55097</v>
      </c>
      <c r="B366" s="24">
        <f t="shared" si="41"/>
        <v>11</v>
      </c>
      <c r="C366" s="24">
        <f t="shared" si="42"/>
        <v>2050</v>
      </c>
      <c r="F366" s="26"/>
      <c r="G366" s="40"/>
      <c r="H366" s="40"/>
      <c r="I366" s="40"/>
      <c r="J366" s="41"/>
      <c r="K366" s="29" t="str">
        <f>IF(SUMPRODUCT((MONTH('4. Trading Tracker'!$F$8:$F$703)=B366)*(YEAR('4. Trading Tracker'!$F$8:$F$703)=C366)*('4. Trading Tracker'!$L$8:$L$703))&gt;0,SUMPRODUCT((MONTH('4. Trading Tracker'!$F$8:$F$703)=B366)*(YEAR('4. Trading Tracker'!$F$8:$F$703)=C366)*('4. Trading Tracker'!$L$8:$L$703)),"")</f>
        <v/>
      </c>
      <c r="L366" s="29">
        <f t="shared" si="43"/>
        <v>0</v>
      </c>
      <c r="M366" s="29" t="str">
        <f t="shared" si="44"/>
        <v/>
      </c>
      <c r="N366" s="29" t="str">
        <f t="shared" si="45"/>
        <v/>
      </c>
      <c r="O366" s="29" t="str">
        <f t="shared" si="46"/>
        <v/>
      </c>
      <c r="P366" s="29" t="str">
        <f t="shared" si="47"/>
        <v/>
      </c>
    </row>
    <row r="367" spans="1:16" s="24" customFormat="1">
      <c r="A367" s="145">
        <f t="shared" si="48"/>
        <v>55127</v>
      </c>
      <c r="B367" s="24">
        <f t="shared" si="41"/>
        <v>12</v>
      </c>
      <c r="C367" s="24">
        <f t="shared" si="42"/>
        <v>2050</v>
      </c>
      <c r="F367" s="26"/>
      <c r="G367" s="40"/>
      <c r="H367" s="40"/>
      <c r="I367" s="40"/>
      <c r="J367" s="41"/>
      <c r="K367" s="29" t="str">
        <f>IF(SUMPRODUCT((MONTH('4. Trading Tracker'!$F$8:$F$703)=B367)*(YEAR('4. Trading Tracker'!$F$8:$F$703)=C367)*('4. Trading Tracker'!$L$8:$L$703))&gt;0,SUMPRODUCT((MONTH('4. Trading Tracker'!$F$8:$F$703)=B367)*(YEAR('4. Trading Tracker'!$F$8:$F$703)=C367)*('4. Trading Tracker'!$L$8:$L$703)),"")</f>
        <v/>
      </c>
      <c r="L367" s="29">
        <f t="shared" si="43"/>
        <v>0</v>
      </c>
      <c r="M367" s="29" t="str">
        <f t="shared" si="44"/>
        <v/>
      </c>
      <c r="N367" s="29" t="str">
        <f t="shared" si="45"/>
        <v/>
      </c>
      <c r="O367" s="29" t="str">
        <f t="shared" si="46"/>
        <v/>
      </c>
      <c r="P367" s="29" t="str">
        <f t="shared" si="47"/>
        <v/>
      </c>
    </row>
    <row r="368" spans="1:16" s="24" customFormat="1">
      <c r="A368" s="145">
        <f t="shared" si="48"/>
        <v>55158</v>
      </c>
      <c r="B368" s="24">
        <f t="shared" si="41"/>
        <v>1</v>
      </c>
      <c r="C368" s="24">
        <f t="shared" si="42"/>
        <v>2051</v>
      </c>
      <c r="F368" s="26"/>
      <c r="G368" s="40"/>
      <c r="H368" s="40"/>
      <c r="I368" s="40"/>
      <c r="J368" s="41"/>
      <c r="K368" s="29" t="str">
        <f>IF(SUMPRODUCT((MONTH('4. Trading Tracker'!$F$8:$F$703)=B368)*(YEAR('4. Trading Tracker'!$F$8:$F$703)=C368)*('4. Trading Tracker'!$L$8:$L$703))&gt;0,SUMPRODUCT((MONTH('4. Trading Tracker'!$F$8:$F$703)=B368)*(YEAR('4. Trading Tracker'!$F$8:$F$703)=C368)*('4. Trading Tracker'!$L$8:$L$703)),"")</f>
        <v/>
      </c>
      <c r="L368" s="29">
        <f t="shared" si="43"/>
        <v>0</v>
      </c>
      <c r="M368" s="29" t="str">
        <f t="shared" si="44"/>
        <v/>
      </c>
      <c r="N368" s="29" t="str">
        <f t="shared" si="45"/>
        <v/>
      </c>
      <c r="O368" s="29" t="str">
        <f t="shared" si="46"/>
        <v/>
      </c>
      <c r="P368" s="29" t="str">
        <f t="shared" si="47"/>
        <v/>
      </c>
    </row>
    <row r="369" spans="1:16" s="24" customFormat="1">
      <c r="A369" s="145">
        <f t="shared" si="48"/>
        <v>55189</v>
      </c>
      <c r="B369" s="24">
        <f t="shared" si="41"/>
        <v>2</v>
      </c>
      <c r="C369" s="24">
        <f t="shared" si="42"/>
        <v>2051</v>
      </c>
      <c r="F369" s="26"/>
      <c r="G369" s="40"/>
      <c r="H369" s="40"/>
      <c r="I369" s="40"/>
      <c r="J369" s="41"/>
      <c r="K369" s="29" t="str">
        <f>IF(SUMPRODUCT((MONTH('4. Trading Tracker'!$F$8:$F$703)=B369)*(YEAR('4. Trading Tracker'!$F$8:$F$703)=C369)*('4. Trading Tracker'!$L$8:$L$703))&gt;0,SUMPRODUCT((MONTH('4. Trading Tracker'!$F$8:$F$703)=B369)*(YEAR('4. Trading Tracker'!$F$8:$F$703)=C369)*('4. Trading Tracker'!$L$8:$L$703)),"")</f>
        <v/>
      </c>
      <c r="L369" s="29">
        <f t="shared" si="43"/>
        <v>0</v>
      </c>
      <c r="M369" s="29" t="str">
        <f t="shared" si="44"/>
        <v/>
      </c>
      <c r="N369" s="29" t="str">
        <f t="shared" si="45"/>
        <v/>
      </c>
      <c r="O369" s="29" t="str">
        <f t="shared" si="46"/>
        <v/>
      </c>
      <c r="P369" s="29" t="str">
        <f t="shared" si="47"/>
        <v/>
      </c>
    </row>
    <row r="370" spans="1:16" s="24" customFormat="1">
      <c r="A370" s="145">
        <f t="shared" si="48"/>
        <v>55217</v>
      </c>
      <c r="B370" s="24">
        <f t="shared" si="41"/>
        <v>3</v>
      </c>
      <c r="C370" s="24">
        <f t="shared" si="42"/>
        <v>2051</v>
      </c>
      <c r="F370" s="26"/>
      <c r="G370" s="40"/>
      <c r="H370" s="40"/>
      <c r="I370" s="40"/>
      <c r="J370" s="41"/>
      <c r="K370" s="29" t="str">
        <f>IF(SUMPRODUCT((MONTH('4. Trading Tracker'!$F$8:$F$703)=B370)*(YEAR('4. Trading Tracker'!$F$8:$F$703)=C370)*('4. Trading Tracker'!$L$8:$L$703))&gt;0,SUMPRODUCT((MONTH('4. Trading Tracker'!$F$8:$F$703)=B370)*(YEAR('4. Trading Tracker'!$F$8:$F$703)=C370)*('4. Trading Tracker'!$L$8:$L$703)),"")</f>
        <v/>
      </c>
      <c r="L370" s="29">
        <f t="shared" si="43"/>
        <v>0</v>
      </c>
      <c r="M370" s="29" t="str">
        <f t="shared" si="44"/>
        <v/>
      </c>
      <c r="N370" s="29" t="str">
        <f t="shared" si="45"/>
        <v/>
      </c>
      <c r="O370" s="29" t="str">
        <f t="shared" si="46"/>
        <v/>
      </c>
      <c r="P370" s="29" t="str">
        <f t="shared" si="47"/>
        <v/>
      </c>
    </row>
    <row r="371" spans="1:16" s="24" customFormat="1">
      <c r="A371" s="145">
        <f t="shared" si="48"/>
        <v>55248</v>
      </c>
      <c r="B371" s="24">
        <f t="shared" si="41"/>
        <v>4</v>
      </c>
      <c r="C371" s="24">
        <f t="shared" si="42"/>
        <v>2051</v>
      </c>
      <c r="F371" s="26"/>
      <c r="G371" s="40"/>
      <c r="H371" s="40"/>
      <c r="I371" s="40"/>
      <c r="J371" s="41"/>
      <c r="K371" s="29" t="str">
        <f>IF(SUMPRODUCT((MONTH('4. Trading Tracker'!$F$8:$F$703)=B371)*(YEAR('4. Trading Tracker'!$F$8:$F$703)=C371)*('4. Trading Tracker'!$L$8:$L$703))&gt;0,SUMPRODUCT((MONTH('4. Trading Tracker'!$F$8:$F$703)=B371)*(YEAR('4. Trading Tracker'!$F$8:$F$703)=C371)*('4. Trading Tracker'!$L$8:$L$703)),"")</f>
        <v/>
      </c>
      <c r="L371" s="29">
        <f t="shared" si="43"/>
        <v>0</v>
      </c>
      <c r="M371" s="29" t="str">
        <f t="shared" si="44"/>
        <v/>
      </c>
      <c r="N371" s="29" t="str">
        <f t="shared" si="45"/>
        <v/>
      </c>
      <c r="O371" s="29" t="str">
        <f t="shared" si="46"/>
        <v/>
      </c>
      <c r="P371" s="29" t="str">
        <f t="shared" si="47"/>
        <v/>
      </c>
    </row>
    <row r="372" spans="1:16" s="24" customFormat="1">
      <c r="A372" s="145">
        <f t="shared" si="48"/>
        <v>55278</v>
      </c>
      <c r="B372" s="24">
        <f t="shared" si="41"/>
        <v>5</v>
      </c>
      <c r="C372" s="24">
        <f t="shared" si="42"/>
        <v>2051</v>
      </c>
      <c r="F372" s="26"/>
      <c r="G372" s="40"/>
      <c r="H372" s="40"/>
      <c r="I372" s="40"/>
      <c r="J372" s="41"/>
      <c r="K372" s="29" t="str">
        <f>IF(SUMPRODUCT((MONTH('4. Trading Tracker'!$F$8:$F$703)=B372)*(YEAR('4. Trading Tracker'!$F$8:$F$703)=C372)*('4. Trading Tracker'!$L$8:$L$703))&gt;0,SUMPRODUCT((MONTH('4. Trading Tracker'!$F$8:$F$703)=B372)*(YEAR('4. Trading Tracker'!$F$8:$F$703)=C372)*('4. Trading Tracker'!$L$8:$L$703)),"")</f>
        <v/>
      </c>
      <c r="L372" s="29">
        <f t="shared" si="43"/>
        <v>0</v>
      </c>
      <c r="M372" s="29" t="str">
        <f t="shared" si="44"/>
        <v/>
      </c>
      <c r="N372" s="29" t="str">
        <f t="shared" si="45"/>
        <v/>
      </c>
      <c r="O372" s="29" t="str">
        <f t="shared" si="46"/>
        <v/>
      </c>
      <c r="P372" s="29" t="str">
        <f t="shared" si="47"/>
        <v/>
      </c>
    </row>
    <row r="373" spans="1:16" s="24" customFormat="1">
      <c r="A373" s="145">
        <f t="shared" si="48"/>
        <v>55309</v>
      </c>
      <c r="B373" s="24">
        <f t="shared" si="41"/>
        <v>6</v>
      </c>
      <c r="C373" s="24">
        <f t="shared" si="42"/>
        <v>2051</v>
      </c>
      <c r="F373" s="26"/>
      <c r="G373" s="40"/>
      <c r="H373" s="40"/>
      <c r="I373" s="40"/>
      <c r="J373" s="41"/>
      <c r="K373" s="29" t="str">
        <f>IF(SUMPRODUCT((MONTH('4. Trading Tracker'!$F$8:$F$703)=B373)*(YEAR('4. Trading Tracker'!$F$8:$F$703)=C373)*('4. Trading Tracker'!$L$8:$L$703))&gt;0,SUMPRODUCT((MONTH('4. Trading Tracker'!$F$8:$F$703)=B373)*(YEAR('4. Trading Tracker'!$F$8:$F$703)=C373)*('4. Trading Tracker'!$L$8:$L$703)),"")</f>
        <v/>
      </c>
      <c r="L373" s="29">
        <f t="shared" si="43"/>
        <v>0</v>
      </c>
      <c r="M373" s="29" t="str">
        <f t="shared" si="44"/>
        <v/>
      </c>
      <c r="N373" s="29" t="str">
        <f t="shared" si="45"/>
        <v/>
      </c>
      <c r="O373" s="29" t="str">
        <f t="shared" si="46"/>
        <v/>
      </c>
      <c r="P373" s="29" t="str">
        <f t="shared" si="47"/>
        <v/>
      </c>
    </row>
    <row r="374" spans="1:16" s="24" customFormat="1">
      <c r="A374" s="145">
        <f t="shared" si="48"/>
        <v>55339</v>
      </c>
      <c r="B374" s="24">
        <f t="shared" si="41"/>
        <v>7</v>
      </c>
      <c r="C374" s="24">
        <f t="shared" si="42"/>
        <v>2051</v>
      </c>
      <c r="F374" s="26"/>
      <c r="G374" s="40"/>
      <c r="H374" s="40"/>
      <c r="I374" s="40"/>
      <c r="J374" s="41"/>
      <c r="K374" s="29" t="str">
        <f>IF(SUMPRODUCT((MONTH('4. Trading Tracker'!$F$8:$F$703)=B374)*(YEAR('4. Trading Tracker'!$F$8:$F$703)=C374)*('4. Trading Tracker'!$L$8:$L$703))&gt;0,SUMPRODUCT((MONTH('4. Trading Tracker'!$F$8:$F$703)=B374)*(YEAR('4. Trading Tracker'!$F$8:$F$703)=C374)*('4. Trading Tracker'!$L$8:$L$703)),"")</f>
        <v/>
      </c>
      <c r="L374" s="29">
        <f t="shared" si="43"/>
        <v>0</v>
      </c>
      <c r="M374" s="29" t="str">
        <f t="shared" si="44"/>
        <v/>
      </c>
      <c r="N374" s="29" t="str">
        <f t="shared" si="45"/>
        <v/>
      </c>
      <c r="O374" s="29" t="str">
        <f t="shared" si="46"/>
        <v/>
      </c>
      <c r="P374" s="29" t="str">
        <f t="shared" si="47"/>
        <v/>
      </c>
    </row>
    <row r="375" spans="1:16" s="24" customFormat="1">
      <c r="A375" s="145">
        <f t="shared" si="48"/>
        <v>55370</v>
      </c>
      <c r="B375" s="24">
        <f t="shared" si="41"/>
        <v>8</v>
      </c>
      <c r="C375" s="24">
        <f t="shared" si="42"/>
        <v>2051</v>
      </c>
      <c r="F375" s="26"/>
      <c r="G375" s="40"/>
      <c r="H375" s="40"/>
      <c r="I375" s="40"/>
      <c r="J375" s="41"/>
      <c r="K375" s="29" t="str">
        <f>IF(SUMPRODUCT((MONTH('4. Trading Tracker'!$F$8:$F$703)=B375)*(YEAR('4. Trading Tracker'!$F$8:$F$703)=C375)*('4. Trading Tracker'!$L$8:$L$703))&gt;0,SUMPRODUCT((MONTH('4. Trading Tracker'!$F$8:$F$703)=B375)*(YEAR('4. Trading Tracker'!$F$8:$F$703)=C375)*('4. Trading Tracker'!$L$8:$L$703)),"")</f>
        <v/>
      </c>
      <c r="L375" s="29">
        <f t="shared" si="43"/>
        <v>0</v>
      </c>
      <c r="M375" s="29" t="str">
        <f t="shared" si="44"/>
        <v/>
      </c>
      <c r="N375" s="29" t="str">
        <f t="shared" si="45"/>
        <v/>
      </c>
      <c r="O375" s="29" t="str">
        <f t="shared" si="46"/>
        <v/>
      </c>
      <c r="P375" s="29" t="str">
        <f t="shared" si="47"/>
        <v/>
      </c>
    </row>
    <row r="376" spans="1:16" s="24" customFormat="1">
      <c r="A376" s="145">
        <f t="shared" si="48"/>
        <v>55401</v>
      </c>
      <c r="B376" s="24">
        <f t="shared" si="41"/>
        <v>9</v>
      </c>
      <c r="C376" s="24">
        <f t="shared" si="42"/>
        <v>2051</v>
      </c>
      <c r="F376" s="26"/>
      <c r="G376" s="40"/>
      <c r="H376" s="40"/>
      <c r="I376" s="40"/>
      <c r="J376" s="41"/>
      <c r="K376" s="29" t="str">
        <f>IF(SUMPRODUCT((MONTH('4. Trading Tracker'!$F$8:$F$703)=B376)*(YEAR('4. Trading Tracker'!$F$8:$F$703)=C376)*('4. Trading Tracker'!$L$8:$L$703))&gt;0,SUMPRODUCT((MONTH('4. Trading Tracker'!$F$8:$F$703)=B376)*(YEAR('4. Trading Tracker'!$F$8:$F$703)=C376)*('4. Trading Tracker'!$L$8:$L$703)),"")</f>
        <v/>
      </c>
      <c r="L376" s="29">
        <f t="shared" si="43"/>
        <v>0</v>
      </c>
      <c r="M376" s="29" t="str">
        <f t="shared" si="44"/>
        <v/>
      </c>
      <c r="N376" s="29" t="str">
        <f t="shared" si="45"/>
        <v/>
      </c>
      <c r="O376" s="29" t="str">
        <f t="shared" si="46"/>
        <v/>
      </c>
      <c r="P376" s="29" t="str">
        <f t="shared" si="47"/>
        <v/>
      </c>
    </row>
    <row r="377" spans="1:16" s="24" customFormat="1">
      <c r="A377" s="145">
        <f t="shared" si="48"/>
        <v>55431</v>
      </c>
      <c r="B377" s="24">
        <f t="shared" si="41"/>
        <v>10</v>
      </c>
      <c r="C377" s="24">
        <f t="shared" si="42"/>
        <v>2051</v>
      </c>
      <c r="F377" s="26"/>
      <c r="G377" s="40"/>
      <c r="H377" s="40"/>
      <c r="I377" s="40"/>
      <c r="J377" s="41"/>
      <c r="K377" s="29" t="str">
        <f>IF(SUMPRODUCT((MONTH('4. Trading Tracker'!$F$8:$F$703)=B377)*(YEAR('4. Trading Tracker'!$F$8:$F$703)=C377)*('4. Trading Tracker'!$L$8:$L$703))&gt;0,SUMPRODUCT((MONTH('4. Trading Tracker'!$F$8:$F$703)=B377)*(YEAR('4. Trading Tracker'!$F$8:$F$703)=C377)*('4. Trading Tracker'!$L$8:$L$703)),"")</f>
        <v/>
      </c>
      <c r="L377" s="29">
        <f t="shared" si="43"/>
        <v>0</v>
      </c>
      <c r="M377" s="29" t="str">
        <f t="shared" si="44"/>
        <v/>
      </c>
      <c r="N377" s="29" t="str">
        <f t="shared" si="45"/>
        <v/>
      </c>
      <c r="O377" s="29" t="str">
        <f t="shared" si="46"/>
        <v/>
      </c>
      <c r="P377" s="29" t="str">
        <f t="shared" si="47"/>
        <v/>
      </c>
    </row>
    <row r="378" spans="1:16" s="24" customFormat="1">
      <c r="A378" s="145">
        <f t="shared" si="48"/>
        <v>55462</v>
      </c>
      <c r="B378" s="24">
        <f t="shared" si="41"/>
        <v>11</v>
      </c>
      <c r="C378" s="24">
        <f t="shared" si="42"/>
        <v>2051</v>
      </c>
      <c r="F378" s="26"/>
      <c r="G378" s="40"/>
      <c r="H378" s="40"/>
      <c r="I378" s="40"/>
      <c r="J378" s="41"/>
      <c r="K378" s="29" t="str">
        <f>IF(SUMPRODUCT((MONTH('4. Trading Tracker'!$F$8:$F$703)=B378)*(YEAR('4. Trading Tracker'!$F$8:$F$703)=C378)*('4. Trading Tracker'!$L$8:$L$703))&gt;0,SUMPRODUCT((MONTH('4. Trading Tracker'!$F$8:$F$703)=B378)*(YEAR('4. Trading Tracker'!$F$8:$F$703)=C378)*('4. Trading Tracker'!$L$8:$L$703)),"")</f>
        <v/>
      </c>
      <c r="L378" s="29">
        <f t="shared" si="43"/>
        <v>0</v>
      </c>
      <c r="M378" s="29" t="str">
        <f t="shared" si="44"/>
        <v/>
      </c>
      <c r="N378" s="29" t="str">
        <f t="shared" si="45"/>
        <v/>
      </c>
      <c r="O378" s="29" t="str">
        <f t="shared" si="46"/>
        <v/>
      </c>
      <c r="P378" s="29" t="str">
        <f t="shared" si="47"/>
        <v/>
      </c>
    </row>
    <row r="379" spans="1:16" s="24" customFormat="1">
      <c r="A379" s="145">
        <f t="shared" si="48"/>
        <v>55492</v>
      </c>
      <c r="B379" s="24">
        <f t="shared" si="41"/>
        <v>12</v>
      </c>
      <c r="C379" s="24">
        <f t="shared" si="42"/>
        <v>2051</v>
      </c>
      <c r="F379" s="26"/>
      <c r="G379" s="40"/>
      <c r="H379" s="40"/>
      <c r="I379" s="40"/>
      <c r="J379" s="41"/>
      <c r="K379" s="29" t="str">
        <f>IF(SUMPRODUCT((MONTH('4. Trading Tracker'!$F$8:$F$703)=B379)*(YEAR('4. Trading Tracker'!$F$8:$F$703)=C379)*('4. Trading Tracker'!$L$8:$L$703))&gt;0,SUMPRODUCT((MONTH('4. Trading Tracker'!$F$8:$F$703)=B379)*(YEAR('4. Trading Tracker'!$F$8:$F$703)=C379)*('4. Trading Tracker'!$L$8:$L$703)),"")</f>
        <v/>
      </c>
      <c r="L379" s="29">
        <f t="shared" si="43"/>
        <v>0</v>
      </c>
      <c r="M379" s="29" t="str">
        <f t="shared" si="44"/>
        <v/>
      </c>
      <c r="N379" s="29" t="str">
        <f t="shared" si="45"/>
        <v/>
      </c>
      <c r="O379" s="29" t="str">
        <f t="shared" si="46"/>
        <v/>
      </c>
      <c r="P379" s="29" t="str">
        <f t="shared" si="47"/>
        <v/>
      </c>
    </row>
    <row r="380" spans="1:16" s="24" customFormat="1">
      <c r="A380" s="145">
        <f t="shared" si="48"/>
        <v>55523</v>
      </c>
      <c r="B380" s="24">
        <f t="shared" si="41"/>
        <v>1</v>
      </c>
      <c r="C380" s="24">
        <f t="shared" si="42"/>
        <v>2052</v>
      </c>
      <c r="F380" s="26"/>
      <c r="G380" s="40"/>
      <c r="H380" s="40"/>
      <c r="I380" s="40"/>
      <c r="J380" s="41"/>
      <c r="K380" s="29" t="str">
        <f>IF(SUMPRODUCT((MONTH('4. Trading Tracker'!$F$8:$F$703)=B380)*(YEAR('4. Trading Tracker'!$F$8:$F$703)=C380)*('4. Trading Tracker'!$L$8:$L$703))&gt;0,SUMPRODUCT((MONTH('4. Trading Tracker'!$F$8:$F$703)=B380)*(YEAR('4. Trading Tracker'!$F$8:$F$703)=C380)*('4. Trading Tracker'!$L$8:$L$703)),"")</f>
        <v/>
      </c>
      <c r="L380" s="29">
        <f t="shared" si="43"/>
        <v>0</v>
      </c>
      <c r="M380" s="29" t="str">
        <f t="shared" si="44"/>
        <v/>
      </c>
      <c r="N380" s="29" t="str">
        <f t="shared" si="45"/>
        <v/>
      </c>
      <c r="O380" s="29" t="str">
        <f t="shared" si="46"/>
        <v/>
      </c>
      <c r="P380" s="29" t="str">
        <f t="shared" si="47"/>
        <v/>
      </c>
    </row>
    <row r="381" spans="1:16" s="24" customFormat="1">
      <c r="A381" s="145">
        <f t="shared" si="48"/>
        <v>55554</v>
      </c>
      <c r="B381" s="24">
        <f t="shared" si="41"/>
        <v>2</v>
      </c>
      <c r="C381" s="24">
        <f t="shared" si="42"/>
        <v>2052</v>
      </c>
      <c r="F381" s="26"/>
      <c r="G381" s="40"/>
      <c r="H381" s="40"/>
      <c r="I381" s="40"/>
      <c r="J381" s="41"/>
      <c r="K381" s="29" t="str">
        <f>IF(SUMPRODUCT((MONTH('4. Trading Tracker'!$F$8:$F$703)=B381)*(YEAR('4. Trading Tracker'!$F$8:$F$703)=C381)*('4. Trading Tracker'!$L$8:$L$703))&gt;0,SUMPRODUCT((MONTH('4. Trading Tracker'!$F$8:$F$703)=B381)*(YEAR('4. Trading Tracker'!$F$8:$F$703)=C381)*('4. Trading Tracker'!$L$8:$L$703)),"")</f>
        <v/>
      </c>
      <c r="L381" s="29">
        <f t="shared" si="43"/>
        <v>0</v>
      </c>
      <c r="M381" s="29" t="str">
        <f t="shared" si="44"/>
        <v/>
      </c>
      <c r="N381" s="29" t="str">
        <f t="shared" si="45"/>
        <v/>
      </c>
      <c r="O381" s="29" t="str">
        <f t="shared" si="46"/>
        <v/>
      </c>
      <c r="P381" s="29" t="str">
        <f t="shared" si="47"/>
        <v/>
      </c>
    </row>
    <row r="382" spans="1:16" s="24" customFormat="1">
      <c r="A382" s="145">
        <f t="shared" si="48"/>
        <v>55583</v>
      </c>
      <c r="B382" s="24">
        <f t="shared" si="41"/>
        <v>3</v>
      </c>
      <c r="C382" s="24">
        <f t="shared" si="42"/>
        <v>2052</v>
      </c>
      <c r="F382" s="26"/>
      <c r="G382" s="40"/>
      <c r="H382" s="40"/>
      <c r="I382" s="40"/>
      <c r="J382" s="41"/>
      <c r="K382" s="29" t="str">
        <f>IF(SUMPRODUCT((MONTH('4. Trading Tracker'!$F$8:$F$703)=B382)*(YEAR('4. Trading Tracker'!$F$8:$F$703)=C382)*('4. Trading Tracker'!$L$8:$L$703))&gt;0,SUMPRODUCT((MONTH('4. Trading Tracker'!$F$8:$F$703)=B382)*(YEAR('4. Trading Tracker'!$F$8:$F$703)=C382)*('4. Trading Tracker'!$L$8:$L$703)),"")</f>
        <v/>
      </c>
      <c r="L382" s="29">
        <f t="shared" si="43"/>
        <v>0</v>
      </c>
      <c r="M382" s="29" t="str">
        <f t="shared" si="44"/>
        <v/>
      </c>
      <c r="N382" s="29" t="str">
        <f t="shared" si="45"/>
        <v/>
      </c>
      <c r="O382" s="29" t="str">
        <f t="shared" si="46"/>
        <v/>
      </c>
      <c r="P382" s="29" t="str">
        <f t="shared" si="47"/>
        <v/>
      </c>
    </row>
    <row r="383" spans="1:16" s="24" customFormat="1">
      <c r="A383" s="145">
        <f t="shared" si="48"/>
        <v>55614</v>
      </c>
      <c r="B383" s="24">
        <f t="shared" si="41"/>
        <v>4</v>
      </c>
      <c r="C383" s="24">
        <f t="shared" si="42"/>
        <v>2052</v>
      </c>
      <c r="F383" s="26"/>
      <c r="G383" s="40"/>
      <c r="H383" s="40"/>
      <c r="I383" s="40"/>
      <c r="J383" s="41"/>
      <c r="K383" s="29" t="str">
        <f>IF(SUMPRODUCT((MONTH('4. Trading Tracker'!$F$8:$F$703)=B383)*(YEAR('4. Trading Tracker'!$F$8:$F$703)=C383)*('4. Trading Tracker'!$L$8:$L$703))&gt;0,SUMPRODUCT((MONTH('4. Trading Tracker'!$F$8:$F$703)=B383)*(YEAR('4. Trading Tracker'!$F$8:$F$703)=C383)*('4. Trading Tracker'!$L$8:$L$703)),"")</f>
        <v/>
      </c>
      <c r="L383" s="29">
        <f t="shared" si="43"/>
        <v>0</v>
      </c>
      <c r="M383" s="29" t="str">
        <f t="shared" si="44"/>
        <v/>
      </c>
      <c r="N383" s="29" t="str">
        <f t="shared" si="45"/>
        <v/>
      </c>
      <c r="O383" s="29" t="str">
        <f t="shared" si="46"/>
        <v/>
      </c>
      <c r="P383" s="29" t="str">
        <f t="shared" si="47"/>
        <v/>
      </c>
    </row>
    <row r="384" spans="1:16" s="24" customFormat="1">
      <c r="A384" s="145">
        <f t="shared" si="48"/>
        <v>55644</v>
      </c>
      <c r="B384" s="24">
        <f t="shared" si="41"/>
        <v>5</v>
      </c>
      <c r="C384" s="24">
        <f t="shared" si="42"/>
        <v>2052</v>
      </c>
      <c r="F384" s="26"/>
      <c r="G384" s="40"/>
      <c r="H384" s="40"/>
      <c r="I384" s="40"/>
      <c r="J384" s="41"/>
      <c r="K384" s="29" t="str">
        <f>IF(SUMPRODUCT((MONTH('4. Trading Tracker'!$F$8:$F$703)=B384)*(YEAR('4. Trading Tracker'!$F$8:$F$703)=C384)*('4. Trading Tracker'!$L$8:$L$703))&gt;0,SUMPRODUCT((MONTH('4. Trading Tracker'!$F$8:$F$703)=B384)*(YEAR('4. Trading Tracker'!$F$8:$F$703)=C384)*('4. Trading Tracker'!$L$8:$L$703)),"")</f>
        <v/>
      </c>
      <c r="L384" s="29">
        <f t="shared" si="43"/>
        <v>0</v>
      </c>
      <c r="M384" s="29" t="str">
        <f t="shared" si="44"/>
        <v/>
      </c>
      <c r="N384" s="29" t="str">
        <f t="shared" si="45"/>
        <v/>
      </c>
      <c r="O384" s="29" t="str">
        <f t="shared" si="46"/>
        <v/>
      </c>
      <c r="P384" s="29" t="str">
        <f t="shared" si="47"/>
        <v/>
      </c>
    </row>
    <row r="385" spans="1:16" s="24" customFormat="1">
      <c r="A385" s="145">
        <f t="shared" si="48"/>
        <v>55675</v>
      </c>
      <c r="B385" s="24">
        <f t="shared" si="41"/>
        <v>6</v>
      </c>
      <c r="C385" s="24">
        <f t="shared" si="42"/>
        <v>2052</v>
      </c>
      <c r="F385" s="26"/>
      <c r="G385" s="40"/>
      <c r="H385" s="40"/>
      <c r="I385" s="40"/>
      <c r="J385" s="41"/>
      <c r="K385" s="29" t="str">
        <f>IF(SUMPRODUCT((MONTH('4. Trading Tracker'!$F$8:$F$703)=B385)*(YEAR('4. Trading Tracker'!$F$8:$F$703)=C385)*('4. Trading Tracker'!$L$8:$L$703))&gt;0,SUMPRODUCT((MONTH('4. Trading Tracker'!$F$8:$F$703)=B385)*(YEAR('4. Trading Tracker'!$F$8:$F$703)=C385)*('4. Trading Tracker'!$L$8:$L$703)),"")</f>
        <v/>
      </c>
      <c r="L385" s="29">
        <f t="shared" si="43"/>
        <v>0</v>
      </c>
      <c r="M385" s="29" t="str">
        <f t="shared" si="44"/>
        <v/>
      </c>
      <c r="N385" s="29" t="str">
        <f t="shared" si="45"/>
        <v/>
      </c>
      <c r="O385" s="29" t="str">
        <f t="shared" si="46"/>
        <v/>
      </c>
      <c r="P385" s="29" t="str">
        <f t="shared" si="47"/>
        <v/>
      </c>
    </row>
    <row r="386" spans="1:16" s="24" customFormat="1">
      <c r="A386" s="145">
        <f t="shared" si="48"/>
        <v>55705</v>
      </c>
      <c r="B386" s="24">
        <f t="shared" si="41"/>
        <v>7</v>
      </c>
      <c r="C386" s="24">
        <f t="shared" si="42"/>
        <v>2052</v>
      </c>
      <c r="F386" s="26"/>
      <c r="G386" s="40"/>
      <c r="H386" s="40"/>
      <c r="I386" s="40"/>
      <c r="J386" s="41"/>
      <c r="K386" s="29" t="str">
        <f>IF(SUMPRODUCT((MONTH('4. Trading Tracker'!$F$8:$F$703)=B386)*(YEAR('4. Trading Tracker'!$F$8:$F$703)=C386)*('4. Trading Tracker'!$L$8:$L$703))&gt;0,SUMPRODUCT((MONTH('4. Trading Tracker'!$F$8:$F$703)=B386)*(YEAR('4. Trading Tracker'!$F$8:$F$703)=C386)*('4. Trading Tracker'!$L$8:$L$703)),"")</f>
        <v/>
      </c>
      <c r="L386" s="29">
        <f t="shared" si="43"/>
        <v>0</v>
      </c>
      <c r="M386" s="29" t="str">
        <f t="shared" si="44"/>
        <v/>
      </c>
      <c r="N386" s="29" t="str">
        <f t="shared" si="45"/>
        <v/>
      </c>
      <c r="O386" s="29" t="str">
        <f t="shared" si="46"/>
        <v/>
      </c>
      <c r="P386" s="29" t="str">
        <f t="shared" si="47"/>
        <v/>
      </c>
    </row>
    <row r="387" spans="1:16" s="24" customFormat="1">
      <c r="A387" s="145">
        <f t="shared" si="48"/>
        <v>55736</v>
      </c>
      <c r="B387" s="24">
        <f t="shared" si="41"/>
        <v>8</v>
      </c>
      <c r="C387" s="24">
        <f t="shared" si="42"/>
        <v>2052</v>
      </c>
      <c r="F387" s="26"/>
      <c r="G387" s="40"/>
      <c r="H387" s="40"/>
      <c r="I387" s="40"/>
      <c r="J387" s="41"/>
      <c r="K387" s="29" t="str">
        <f>IF(SUMPRODUCT((MONTH('4. Trading Tracker'!$F$8:$F$703)=B387)*(YEAR('4. Trading Tracker'!$F$8:$F$703)=C387)*('4. Trading Tracker'!$L$8:$L$703))&gt;0,SUMPRODUCT((MONTH('4. Trading Tracker'!$F$8:$F$703)=B387)*(YEAR('4. Trading Tracker'!$F$8:$F$703)=C387)*('4. Trading Tracker'!$L$8:$L$703)),"")</f>
        <v/>
      </c>
      <c r="L387" s="29">
        <f t="shared" si="43"/>
        <v>0</v>
      </c>
      <c r="M387" s="29" t="str">
        <f t="shared" si="44"/>
        <v/>
      </c>
      <c r="N387" s="29" t="str">
        <f t="shared" si="45"/>
        <v/>
      </c>
      <c r="O387" s="29" t="str">
        <f t="shared" si="46"/>
        <v/>
      </c>
      <c r="P387" s="29" t="str">
        <f t="shared" si="47"/>
        <v/>
      </c>
    </row>
    <row r="388" spans="1:16" s="24" customFormat="1">
      <c r="A388" s="145">
        <f t="shared" si="48"/>
        <v>55767</v>
      </c>
      <c r="B388" s="24">
        <f t="shared" si="41"/>
        <v>9</v>
      </c>
      <c r="C388" s="24">
        <f t="shared" si="42"/>
        <v>2052</v>
      </c>
      <c r="F388" s="26"/>
      <c r="G388" s="40"/>
      <c r="H388" s="40"/>
      <c r="I388" s="40"/>
      <c r="J388" s="41"/>
      <c r="K388" s="29" t="str">
        <f>IF(SUMPRODUCT((MONTH('4. Trading Tracker'!$F$8:$F$703)=B388)*(YEAR('4. Trading Tracker'!$F$8:$F$703)=C388)*('4. Trading Tracker'!$L$8:$L$703))&gt;0,SUMPRODUCT((MONTH('4. Trading Tracker'!$F$8:$F$703)=B388)*(YEAR('4. Trading Tracker'!$F$8:$F$703)=C388)*('4. Trading Tracker'!$L$8:$L$703)),"")</f>
        <v/>
      </c>
      <c r="L388" s="29">
        <f t="shared" si="43"/>
        <v>0</v>
      </c>
      <c r="M388" s="29" t="str">
        <f t="shared" si="44"/>
        <v/>
      </c>
      <c r="N388" s="29" t="str">
        <f t="shared" si="45"/>
        <v/>
      </c>
      <c r="O388" s="29" t="str">
        <f t="shared" si="46"/>
        <v/>
      </c>
      <c r="P388" s="29" t="str">
        <f t="shared" si="47"/>
        <v/>
      </c>
    </row>
    <row r="389" spans="1:16" s="24" customFormat="1">
      <c r="A389" s="145">
        <f t="shared" si="48"/>
        <v>55797</v>
      </c>
      <c r="B389" s="24">
        <f t="shared" si="41"/>
        <v>10</v>
      </c>
      <c r="C389" s="24">
        <f t="shared" si="42"/>
        <v>2052</v>
      </c>
      <c r="F389" s="26"/>
      <c r="G389" s="40"/>
      <c r="H389" s="40"/>
      <c r="I389" s="40"/>
      <c r="J389" s="41"/>
      <c r="K389" s="29" t="str">
        <f>IF(SUMPRODUCT((MONTH('4. Trading Tracker'!$F$8:$F$703)=B389)*(YEAR('4. Trading Tracker'!$F$8:$F$703)=C389)*('4. Trading Tracker'!$L$8:$L$703))&gt;0,SUMPRODUCT((MONTH('4. Trading Tracker'!$F$8:$F$703)=B389)*(YEAR('4. Trading Tracker'!$F$8:$F$703)=C389)*('4. Trading Tracker'!$L$8:$L$703)),"")</f>
        <v/>
      </c>
      <c r="L389" s="29">
        <f t="shared" si="43"/>
        <v>0</v>
      </c>
      <c r="M389" s="29" t="str">
        <f t="shared" si="44"/>
        <v/>
      </c>
      <c r="N389" s="29" t="str">
        <f t="shared" si="45"/>
        <v/>
      </c>
      <c r="O389" s="29" t="str">
        <f t="shared" si="46"/>
        <v/>
      </c>
      <c r="P389" s="29" t="str">
        <f t="shared" si="47"/>
        <v/>
      </c>
    </row>
    <row r="390" spans="1:16" s="24" customFormat="1">
      <c r="A390" s="145">
        <f t="shared" si="48"/>
        <v>55828</v>
      </c>
      <c r="B390" s="24">
        <f t="shared" si="41"/>
        <v>11</v>
      </c>
      <c r="C390" s="24">
        <f t="shared" si="42"/>
        <v>2052</v>
      </c>
      <c r="F390" s="26"/>
      <c r="G390" s="40"/>
      <c r="H390" s="40"/>
      <c r="I390" s="40"/>
      <c r="J390" s="41"/>
      <c r="K390" s="29" t="str">
        <f>IF(SUMPRODUCT((MONTH('4. Trading Tracker'!$F$8:$F$703)=B390)*(YEAR('4. Trading Tracker'!$F$8:$F$703)=C390)*('4. Trading Tracker'!$L$8:$L$703))&gt;0,SUMPRODUCT((MONTH('4. Trading Tracker'!$F$8:$F$703)=B390)*(YEAR('4. Trading Tracker'!$F$8:$F$703)=C390)*('4. Trading Tracker'!$L$8:$L$703)),"")</f>
        <v/>
      </c>
      <c r="L390" s="29">
        <f t="shared" si="43"/>
        <v>0</v>
      </c>
      <c r="M390" s="29" t="str">
        <f t="shared" si="44"/>
        <v/>
      </c>
      <c r="N390" s="29" t="str">
        <f t="shared" si="45"/>
        <v/>
      </c>
      <c r="O390" s="29" t="str">
        <f t="shared" si="46"/>
        <v/>
      </c>
      <c r="P390" s="29" t="str">
        <f t="shared" si="47"/>
        <v/>
      </c>
    </row>
    <row r="391" spans="1:16" s="24" customFormat="1">
      <c r="A391" s="145">
        <f t="shared" si="48"/>
        <v>55858</v>
      </c>
      <c r="B391" s="24">
        <f t="shared" si="41"/>
        <v>12</v>
      </c>
      <c r="C391" s="24">
        <f t="shared" si="42"/>
        <v>2052</v>
      </c>
      <c r="F391" s="26"/>
      <c r="G391" s="40"/>
      <c r="H391" s="40"/>
      <c r="I391" s="40"/>
      <c r="J391" s="41"/>
      <c r="K391" s="29" t="str">
        <f>IF(SUMPRODUCT((MONTH('4. Trading Tracker'!$F$8:$F$703)=B391)*(YEAR('4. Trading Tracker'!$F$8:$F$703)=C391)*('4. Trading Tracker'!$L$8:$L$703))&gt;0,SUMPRODUCT((MONTH('4. Trading Tracker'!$F$8:$F$703)=B391)*(YEAR('4. Trading Tracker'!$F$8:$F$703)=C391)*('4. Trading Tracker'!$L$8:$L$703)),"")</f>
        <v/>
      </c>
      <c r="L391" s="29">
        <f t="shared" si="43"/>
        <v>0</v>
      </c>
      <c r="M391" s="29" t="str">
        <f t="shared" si="44"/>
        <v/>
      </c>
      <c r="N391" s="29" t="str">
        <f t="shared" si="45"/>
        <v/>
      </c>
      <c r="O391" s="29" t="str">
        <f t="shared" si="46"/>
        <v/>
      </c>
      <c r="P391" s="29" t="str">
        <f t="shared" si="47"/>
        <v/>
      </c>
    </row>
    <row r="392" spans="1:16" s="24" customFormat="1">
      <c r="A392" s="145">
        <f t="shared" si="48"/>
        <v>55889</v>
      </c>
      <c r="B392" s="24">
        <f t="shared" si="41"/>
        <v>1</v>
      </c>
      <c r="C392" s="24">
        <f t="shared" si="42"/>
        <v>2053</v>
      </c>
      <c r="F392" s="26"/>
      <c r="G392" s="40"/>
      <c r="H392" s="40"/>
      <c r="I392" s="40"/>
      <c r="J392" s="41"/>
      <c r="K392" s="29" t="str">
        <f>IF(SUMPRODUCT((MONTH('4. Trading Tracker'!$F$8:$F$703)=B392)*(YEAR('4. Trading Tracker'!$F$8:$F$703)=C392)*('4. Trading Tracker'!$L$8:$L$703))&gt;0,SUMPRODUCT((MONTH('4. Trading Tracker'!$F$8:$F$703)=B392)*(YEAR('4. Trading Tracker'!$F$8:$F$703)=C392)*('4. Trading Tracker'!$L$8:$L$703)),"")</f>
        <v/>
      </c>
      <c r="L392" s="29">
        <f t="shared" si="43"/>
        <v>0</v>
      </c>
      <c r="M392" s="29" t="str">
        <f t="shared" si="44"/>
        <v/>
      </c>
      <c r="N392" s="29" t="str">
        <f t="shared" si="45"/>
        <v/>
      </c>
      <c r="O392" s="29" t="str">
        <f t="shared" si="46"/>
        <v/>
      </c>
      <c r="P392" s="29" t="str">
        <f t="shared" si="47"/>
        <v/>
      </c>
    </row>
    <row r="393" spans="1:16" s="24" customFormat="1">
      <c r="A393" s="145">
        <f t="shared" si="48"/>
        <v>55920</v>
      </c>
      <c r="B393" s="24">
        <f t="shared" ref="B393:B456" si="49">MONTH(A393)</f>
        <v>2</v>
      </c>
      <c r="C393" s="24">
        <f t="shared" ref="C393:C456" si="50">YEAR(A393)</f>
        <v>2053</v>
      </c>
      <c r="F393" s="26"/>
      <c r="G393" s="40"/>
      <c r="H393" s="40"/>
      <c r="I393" s="40"/>
      <c r="J393" s="41"/>
      <c r="K393" s="29" t="str">
        <f>IF(SUMPRODUCT((MONTH('4. Trading Tracker'!$F$8:$F$703)=B393)*(YEAR('4. Trading Tracker'!$F$8:$F$703)=C393)*('4. Trading Tracker'!$L$8:$L$703))&gt;0,SUMPRODUCT((MONTH('4. Trading Tracker'!$F$8:$F$703)=B393)*(YEAR('4. Trading Tracker'!$F$8:$F$703)=C393)*('4. Trading Tracker'!$L$8:$L$703)),"")</f>
        <v/>
      </c>
      <c r="L393" s="29">
        <f t="shared" ref="L393:L456" si="51">IF(F393="",,(I393*J393))</f>
        <v>0</v>
      </c>
      <c r="M393" s="29" t="str">
        <f t="shared" ref="M393:M456" si="52">IF($H393=$M$7,$L393,"")</f>
        <v/>
      </c>
      <c r="N393" s="29" t="str">
        <f t="shared" ref="N393:N456" si="53">IF($H393=$N$7,$L393,"")</f>
        <v/>
      </c>
      <c r="O393" s="29" t="str">
        <f t="shared" ref="O393:O456" si="54">IF($H393=$O$7,$L393,"")</f>
        <v/>
      </c>
      <c r="P393" s="29" t="str">
        <f t="shared" ref="P393:P456" si="55">IF($H393=$P$7,$L393,"")</f>
        <v/>
      </c>
    </row>
    <row r="394" spans="1:16" s="24" customFormat="1">
      <c r="A394" s="145">
        <f t="shared" ref="A394:A457" si="56">EDATE(A393,1)</f>
        <v>55948</v>
      </c>
      <c r="B394" s="24">
        <f t="shared" si="49"/>
        <v>3</v>
      </c>
      <c r="C394" s="24">
        <f t="shared" si="50"/>
        <v>2053</v>
      </c>
      <c r="F394" s="26"/>
      <c r="G394" s="40"/>
      <c r="H394" s="40"/>
      <c r="I394" s="40"/>
      <c r="J394" s="41"/>
      <c r="K394" s="29" t="str">
        <f>IF(SUMPRODUCT((MONTH('4. Trading Tracker'!$F$8:$F$703)=B394)*(YEAR('4. Trading Tracker'!$F$8:$F$703)=C394)*('4. Trading Tracker'!$L$8:$L$703))&gt;0,SUMPRODUCT((MONTH('4. Trading Tracker'!$F$8:$F$703)=B394)*(YEAR('4. Trading Tracker'!$F$8:$F$703)=C394)*('4. Trading Tracker'!$L$8:$L$703)),"")</f>
        <v/>
      </c>
      <c r="L394" s="29">
        <f t="shared" si="51"/>
        <v>0</v>
      </c>
      <c r="M394" s="29" t="str">
        <f t="shared" si="52"/>
        <v/>
      </c>
      <c r="N394" s="29" t="str">
        <f t="shared" si="53"/>
        <v/>
      </c>
      <c r="O394" s="29" t="str">
        <f t="shared" si="54"/>
        <v/>
      </c>
      <c r="P394" s="29" t="str">
        <f t="shared" si="55"/>
        <v/>
      </c>
    </row>
    <row r="395" spans="1:16" s="24" customFormat="1">
      <c r="A395" s="145">
        <f t="shared" si="56"/>
        <v>55979</v>
      </c>
      <c r="B395" s="24">
        <f t="shared" si="49"/>
        <v>4</v>
      </c>
      <c r="C395" s="24">
        <f t="shared" si="50"/>
        <v>2053</v>
      </c>
      <c r="F395" s="26"/>
      <c r="G395" s="40"/>
      <c r="H395" s="40"/>
      <c r="I395" s="40"/>
      <c r="J395" s="41"/>
      <c r="K395" s="29" t="str">
        <f>IF(SUMPRODUCT((MONTH('4. Trading Tracker'!$F$8:$F$703)=B395)*(YEAR('4. Trading Tracker'!$F$8:$F$703)=C395)*('4. Trading Tracker'!$L$8:$L$703))&gt;0,SUMPRODUCT((MONTH('4. Trading Tracker'!$F$8:$F$703)=B395)*(YEAR('4. Trading Tracker'!$F$8:$F$703)=C395)*('4. Trading Tracker'!$L$8:$L$703)),"")</f>
        <v/>
      </c>
      <c r="L395" s="29">
        <f t="shared" si="51"/>
        <v>0</v>
      </c>
      <c r="M395" s="29" t="str">
        <f t="shared" si="52"/>
        <v/>
      </c>
      <c r="N395" s="29" t="str">
        <f t="shared" si="53"/>
        <v/>
      </c>
      <c r="O395" s="29" t="str">
        <f t="shared" si="54"/>
        <v/>
      </c>
      <c r="P395" s="29" t="str">
        <f t="shared" si="55"/>
        <v/>
      </c>
    </row>
    <row r="396" spans="1:16" s="24" customFormat="1">
      <c r="A396" s="145">
        <f t="shared" si="56"/>
        <v>56009</v>
      </c>
      <c r="B396" s="24">
        <f t="shared" si="49"/>
        <v>5</v>
      </c>
      <c r="C396" s="24">
        <f t="shared" si="50"/>
        <v>2053</v>
      </c>
      <c r="F396" s="26"/>
      <c r="G396" s="40"/>
      <c r="H396" s="40"/>
      <c r="I396" s="40"/>
      <c r="J396" s="41"/>
      <c r="K396" s="29" t="str">
        <f>IF(SUMPRODUCT((MONTH('4. Trading Tracker'!$F$8:$F$703)=B396)*(YEAR('4. Trading Tracker'!$F$8:$F$703)=C396)*('4. Trading Tracker'!$L$8:$L$703))&gt;0,SUMPRODUCT((MONTH('4. Trading Tracker'!$F$8:$F$703)=B396)*(YEAR('4. Trading Tracker'!$F$8:$F$703)=C396)*('4. Trading Tracker'!$L$8:$L$703)),"")</f>
        <v/>
      </c>
      <c r="L396" s="29">
        <f t="shared" si="51"/>
        <v>0</v>
      </c>
      <c r="M396" s="29" t="str">
        <f t="shared" si="52"/>
        <v/>
      </c>
      <c r="N396" s="29" t="str">
        <f t="shared" si="53"/>
        <v/>
      </c>
      <c r="O396" s="29" t="str">
        <f t="shared" si="54"/>
        <v/>
      </c>
      <c r="P396" s="29" t="str">
        <f t="shared" si="55"/>
        <v/>
      </c>
    </row>
    <row r="397" spans="1:16" s="24" customFormat="1">
      <c r="A397" s="145">
        <f t="shared" si="56"/>
        <v>56040</v>
      </c>
      <c r="B397" s="24">
        <f t="shared" si="49"/>
        <v>6</v>
      </c>
      <c r="C397" s="24">
        <f t="shared" si="50"/>
        <v>2053</v>
      </c>
      <c r="F397" s="26"/>
      <c r="G397" s="40"/>
      <c r="H397" s="40"/>
      <c r="I397" s="40"/>
      <c r="J397" s="41"/>
      <c r="K397" s="29" t="str">
        <f>IF(SUMPRODUCT((MONTH('4. Trading Tracker'!$F$8:$F$703)=B397)*(YEAR('4. Trading Tracker'!$F$8:$F$703)=C397)*('4. Trading Tracker'!$L$8:$L$703))&gt;0,SUMPRODUCT((MONTH('4. Trading Tracker'!$F$8:$F$703)=B397)*(YEAR('4. Trading Tracker'!$F$8:$F$703)=C397)*('4. Trading Tracker'!$L$8:$L$703)),"")</f>
        <v/>
      </c>
      <c r="L397" s="29">
        <f t="shared" si="51"/>
        <v>0</v>
      </c>
      <c r="M397" s="29" t="str">
        <f t="shared" si="52"/>
        <v/>
      </c>
      <c r="N397" s="29" t="str">
        <f t="shared" si="53"/>
        <v/>
      </c>
      <c r="O397" s="29" t="str">
        <f t="shared" si="54"/>
        <v/>
      </c>
      <c r="P397" s="29" t="str">
        <f t="shared" si="55"/>
        <v/>
      </c>
    </row>
    <row r="398" spans="1:16" s="24" customFormat="1">
      <c r="A398" s="145">
        <f t="shared" si="56"/>
        <v>56070</v>
      </c>
      <c r="B398" s="24">
        <f t="shared" si="49"/>
        <v>7</v>
      </c>
      <c r="C398" s="24">
        <f t="shared" si="50"/>
        <v>2053</v>
      </c>
      <c r="F398" s="26"/>
      <c r="G398" s="40"/>
      <c r="H398" s="40"/>
      <c r="I398" s="40"/>
      <c r="J398" s="41"/>
      <c r="K398" s="29" t="str">
        <f>IF(SUMPRODUCT((MONTH('4. Trading Tracker'!$F$8:$F$703)=B398)*(YEAR('4. Trading Tracker'!$F$8:$F$703)=C398)*('4. Trading Tracker'!$L$8:$L$703))&gt;0,SUMPRODUCT((MONTH('4. Trading Tracker'!$F$8:$F$703)=B398)*(YEAR('4. Trading Tracker'!$F$8:$F$703)=C398)*('4. Trading Tracker'!$L$8:$L$703)),"")</f>
        <v/>
      </c>
      <c r="L398" s="29">
        <f t="shared" si="51"/>
        <v>0</v>
      </c>
      <c r="M398" s="29" t="str">
        <f t="shared" si="52"/>
        <v/>
      </c>
      <c r="N398" s="29" t="str">
        <f t="shared" si="53"/>
        <v/>
      </c>
      <c r="O398" s="29" t="str">
        <f t="shared" si="54"/>
        <v/>
      </c>
      <c r="P398" s="29" t="str">
        <f t="shared" si="55"/>
        <v/>
      </c>
    </row>
    <row r="399" spans="1:16" s="24" customFormat="1">
      <c r="A399" s="145">
        <f t="shared" si="56"/>
        <v>56101</v>
      </c>
      <c r="B399" s="24">
        <f t="shared" si="49"/>
        <v>8</v>
      </c>
      <c r="C399" s="24">
        <f t="shared" si="50"/>
        <v>2053</v>
      </c>
      <c r="F399" s="26"/>
      <c r="G399" s="40"/>
      <c r="H399" s="40"/>
      <c r="I399" s="40"/>
      <c r="J399" s="41"/>
      <c r="K399" s="29" t="str">
        <f>IF(SUMPRODUCT((MONTH('4. Trading Tracker'!$F$8:$F$703)=B399)*(YEAR('4. Trading Tracker'!$F$8:$F$703)=C399)*('4. Trading Tracker'!$L$8:$L$703))&gt;0,SUMPRODUCT((MONTH('4. Trading Tracker'!$F$8:$F$703)=B399)*(YEAR('4. Trading Tracker'!$F$8:$F$703)=C399)*('4. Trading Tracker'!$L$8:$L$703)),"")</f>
        <v/>
      </c>
      <c r="L399" s="29">
        <f t="shared" si="51"/>
        <v>0</v>
      </c>
      <c r="M399" s="29" t="str">
        <f t="shared" si="52"/>
        <v/>
      </c>
      <c r="N399" s="29" t="str">
        <f t="shared" si="53"/>
        <v/>
      </c>
      <c r="O399" s="29" t="str">
        <f t="shared" si="54"/>
        <v/>
      </c>
      <c r="P399" s="29" t="str">
        <f t="shared" si="55"/>
        <v/>
      </c>
    </row>
    <row r="400" spans="1:16" s="24" customFormat="1">
      <c r="A400" s="145">
        <f t="shared" si="56"/>
        <v>56132</v>
      </c>
      <c r="B400" s="24">
        <f t="shared" si="49"/>
        <v>9</v>
      </c>
      <c r="C400" s="24">
        <f t="shared" si="50"/>
        <v>2053</v>
      </c>
      <c r="F400" s="26"/>
      <c r="G400" s="40"/>
      <c r="H400" s="40"/>
      <c r="I400" s="40"/>
      <c r="J400" s="41"/>
      <c r="K400" s="29" t="str">
        <f>IF(SUMPRODUCT((MONTH('4. Trading Tracker'!$F$8:$F$703)=B400)*(YEAR('4. Trading Tracker'!$F$8:$F$703)=C400)*('4. Trading Tracker'!$L$8:$L$703))&gt;0,SUMPRODUCT((MONTH('4. Trading Tracker'!$F$8:$F$703)=B400)*(YEAR('4. Trading Tracker'!$F$8:$F$703)=C400)*('4. Trading Tracker'!$L$8:$L$703)),"")</f>
        <v/>
      </c>
      <c r="L400" s="29">
        <f t="shared" si="51"/>
        <v>0</v>
      </c>
      <c r="M400" s="29" t="str">
        <f t="shared" si="52"/>
        <v/>
      </c>
      <c r="N400" s="29" t="str">
        <f t="shared" si="53"/>
        <v/>
      </c>
      <c r="O400" s="29" t="str">
        <f t="shared" si="54"/>
        <v/>
      </c>
      <c r="P400" s="29" t="str">
        <f t="shared" si="55"/>
        <v/>
      </c>
    </row>
    <row r="401" spans="1:16" s="24" customFormat="1">
      <c r="A401" s="145">
        <f t="shared" si="56"/>
        <v>56162</v>
      </c>
      <c r="B401" s="24">
        <f t="shared" si="49"/>
        <v>10</v>
      </c>
      <c r="C401" s="24">
        <f t="shared" si="50"/>
        <v>2053</v>
      </c>
      <c r="F401" s="26"/>
      <c r="G401" s="40"/>
      <c r="H401" s="40"/>
      <c r="I401" s="40"/>
      <c r="J401" s="41"/>
      <c r="K401" s="29" t="str">
        <f>IF(SUMPRODUCT((MONTH('4. Trading Tracker'!$F$8:$F$703)=B401)*(YEAR('4. Trading Tracker'!$F$8:$F$703)=C401)*('4. Trading Tracker'!$L$8:$L$703))&gt;0,SUMPRODUCT((MONTH('4. Trading Tracker'!$F$8:$F$703)=B401)*(YEAR('4. Trading Tracker'!$F$8:$F$703)=C401)*('4. Trading Tracker'!$L$8:$L$703)),"")</f>
        <v/>
      </c>
      <c r="L401" s="29">
        <f t="shared" si="51"/>
        <v>0</v>
      </c>
      <c r="M401" s="29" t="str">
        <f t="shared" si="52"/>
        <v/>
      </c>
      <c r="N401" s="29" t="str">
        <f t="shared" si="53"/>
        <v/>
      </c>
      <c r="O401" s="29" t="str">
        <f t="shared" si="54"/>
        <v/>
      </c>
      <c r="P401" s="29" t="str">
        <f t="shared" si="55"/>
        <v/>
      </c>
    </row>
    <row r="402" spans="1:16" s="24" customFormat="1">
      <c r="A402" s="145">
        <f t="shared" si="56"/>
        <v>56193</v>
      </c>
      <c r="B402" s="24">
        <f t="shared" si="49"/>
        <v>11</v>
      </c>
      <c r="C402" s="24">
        <f t="shared" si="50"/>
        <v>2053</v>
      </c>
      <c r="F402" s="26"/>
      <c r="G402" s="40"/>
      <c r="H402" s="40"/>
      <c r="I402" s="40"/>
      <c r="J402" s="41"/>
      <c r="K402" s="29" t="str">
        <f>IF(SUMPRODUCT((MONTH('4. Trading Tracker'!$F$8:$F$703)=B402)*(YEAR('4. Trading Tracker'!$F$8:$F$703)=C402)*('4. Trading Tracker'!$L$8:$L$703))&gt;0,SUMPRODUCT((MONTH('4. Trading Tracker'!$F$8:$F$703)=B402)*(YEAR('4. Trading Tracker'!$F$8:$F$703)=C402)*('4. Trading Tracker'!$L$8:$L$703)),"")</f>
        <v/>
      </c>
      <c r="L402" s="29">
        <f t="shared" si="51"/>
        <v>0</v>
      </c>
      <c r="M402" s="29" t="str">
        <f t="shared" si="52"/>
        <v/>
      </c>
      <c r="N402" s="29" t="str">
        <f t="shared" si="53"/>
        <v/>
      </c>
      <c r="O402" s="29" t="str">
        <f t="shared" si="54"/>
        <v/>
      </c>
      <c r="P402" s="29" t="str">
        <f t="shared" si="55"/>
        <v/>
      </c>
    </row>
    <row r="403" spans="1:16" s="24" customFormat="1">
      <c r="A403" s="145">
        <f t="shared" si="56"/>
        <v>56223</v>
      </c>
      <c r="B403" s="24">
        <f t="shared" si="49"/>
        <v>12</v>
      </c>
      <c r="C403" s="24">
        <f t="shared" si="50"/>
        <v>2053</v>
      </c>
      <c r="F403" s="26"/>
      <c r="G403" s="40"/>
      <c r="H403" s="40"/>
      <c r="I403" s="40"/>
      <c r="J403" s="41"/>
      <c r="K403" s="29" t="str">
        <f>IF(SUMPRODUCT((MONTH('4. Trading Tracker'!$F$8:$F$703)=B403)*(YEAR('4. Trading Tracker'!$F$8:$F$703)=C403)*('4. Trading Tracker'!$L$8:$L$703))&gt;0,SUMPRODUCT((MONTH('4. Trading Tracker'!$F$8:$F$703)=B403)*(YEAR('4. Trading Tracker'!$F$8:$F$703)=C403)*('4. Trading Tracker'!$L$8:$L$703)),"")</f>
        <v/>
      </c>
      <c r="L403" s="29">
        <f t="shared" si="51"/>
        <v>0</v>
      </c>
      <c r="M403" s="29" t="str">
        <f t="shared" si="52"/>
        <v/>
      </c>
      <c r="N403" s="29" t="str">
        <f t="shared" si="53"/>
        <v/>
      </c>
      <c r="O403" s="29" t="str">
        <f t="shared" si="54"/>
        <v/>
      </c>
      <c r="P403" s="29" t="str">
        <f t="shared" si="55"/>
        <v/>
      </c>
    </row>
    <row r="404" spans="1:16" s="24" customFormat="1">
      <c r="A404" s="145">
        <f t="shared" si="56"/>
        <v>56254</v>
      </c>
      <c r="B404" s="24">
        <f t="shared" si="49"/>
        <v>1</v>
      </c>
      <c r="C404" s="24">
        <f t="shared" si="50"/>
        <v>2054</v>
      </c>
      <c r="F404" s="26"/>
      <c r="G404" s="40"/>
      <c r="H404" s="40"/>
      <c r="I404" s="40"/>
      <c r="J404" s="41"/>
      <c r="K404" s="29" t="str">
        <f>IF(SUMPRODUCT((MONTH('4. Trading Tracker'!$F$8:$F$703)=B404)*(YEAR('4. Trading Tracker'!$F$8:$F$703)=C404)*('4. Trading Tracker'!$L$8:$L$703))&gt;0,SUMPRODUCT((MONTH('4. Trading Tracker'!$F$8:$F$703)=B404)*(YEAR('4. Trading Tracker'!$F$8:$F$703)=C404)*('4. Trading Tracker'!$L$8:$L$703)),"")</f>
        <v/>
      </c>
      <c r="L404" s="29">
        <f t="shared" si="51"/>
        <v>0</v>
      </c>
      <c r="M404" s="29" t="str">
        <f t="shared" si="52"/>
        <v/>
      </c>
      <c r="N404" s="29" t="str">
        <f t="shared" si="53"/>
        <v/>
      </c>
      <c r="O404" s="29" t="str">
        <f t="shared" si="54"/>
        <v/>
      </c>
      <c r="P404" s="29" t="str">
        <f t="shared" si="55"/>
        <v/>
      </c>
    </row>
    <row r="405" spans="1:16" s="24" customFormat="1">
      <c r="A405" s="145">
        <f t="shared" si="56"/>
        <v>56285</v>
      </c>
      <c r="B405" s="24">
        <f t="shared" si="49"/>
        <v>2</v>
      </c>
      <c r="C405" s="24">
        <f t="shared" si="50"/>
        <v>2054</v>
      </c>
      <c r="F405" s="26"/>
      <c r="G405" s="40"/>
      <c r="H405" s="40"/>
      <c r="I405" s="40"/>
      <c r="J405" s="41"/>
      <c r="K405" s="29" t="str">
        <f>IF(SUMPRODUCT((MONTH('4. Trading Tracker'!$F$8:$F$703)=B405)*(YEAR('4. Trading Tracker'!$F$8:$F$703)=C405)*('4. Trading Tracker'!$L$8:$L$703))&gt;0,SUMPRODUCT((MONTH('4. Trading Tracker'!$F$8:$F$703)=B405)*(YEAR('4. Trading Tracker'!$F$8:$F$703)=C405)*('4. Trading Tracker'!$L$8:$L$703)),"")</f>
        <v/>
      </c>
      <c r="L405" s="29">
        <f t="shared" si="51"/>
        <v>0</v>
      </c>
      <c r="M405" s="29" t="str">
        <f t="shared" si="52"/>
        <v/>
      </c>
      <c r="N405" s="29" t="str">
        <f t="shared" si="53"/>
        <v/>
      </c>
      <c r="O405" s="29" t="str">
        <f t="shared" si="54"/>
        <v/>
      </c>
      <c r="P405" s="29" t="str">
        <f t="shared" si="55"/>
        <v/>
      </c>
    </row>
    <row r="406" spans="1:16" s="24" customFormat="1">
      <c r="A406" s="145">
        <f t="shared" si="56"/>
        <v>56313</v>
      </c>
      <c r="B406" s="24">
        <f t="shared" si="49"/>
        <v>3</v>
      </c>
      <c r="C406" s="24">
        <f t="shared" si="50"/>
        <v>2054</v>
      </c>
      <c r="F406" s="26"/>
      <c r="G406" s="40"/>
      <c r="H406" s="40"/>
      <c r="I406" s="40"/>
      <c r="J406" s="41"/>
      <c r="K406" s="29" t="str">
        <f>IF(SUMPRODUCT((MONTH('4. Trading Tracker'!$F$8:$F$703)=B406)*(YEAR('4. Trading Tracker'!$F$8:$F$703)=C406)*('4. Trading Tracker'!$L$8:$L$703))&gt;0,SUMPRODUCT((MONTH('4. Trading Tracker'!$F$8:$F$703)=B406)*(YEAR('4. Trading Tracker'!$F$8:$F$703)=C406)*('4. Trading Tracker'!$L$8:$L$703)),"")</f>
        <v/>
      </c>
      <c r="L406" s="29">
        <f t="shared" si="51"/>
        <v>0</v>
      </c>
      <c r="M406" s="29" t="str">
        <f t="shared" si="52"/>
        <v/>
      </c>
      <c r="N406" s="29" t="str">
        <f t="shared" si="53"/>
        <v/>
      </c>
      <c r="O406" s="29" t="str">
        <f t="shared" si="54"/>
        <v/>
      </c>
      <c r="P406" s="29" t="str">
        <f t="shared" si="55"/>
        <v/>
      </c>
    </row>
    <row r="407" spans="1:16" s="24" customFormat="1">
      <c r="A407" s="145">
        <f t="shared" si="56"/>
        <v>56344</v>
      </c>
      <c r="B407" s="24">
        <f t="shared" si="49"/>
        <v>4</v>
      </c>
      <c r="C407" s="24">
        <f t="shared" si="50"/>
        <v>2054</v>
      </c>
      <c r="F407" s="26"/>
      <c r="G407" s="40"/>
      <c r="H407" s="40"/>
      <c r="I407" s="40"/>
      <c r="J407" s="41"/>
      <c r="K407" s="29" t="str">
        <f>IF(SUMPRODUCT((MONTH('4. Trading Tracker'!$F$8:$F$703)=B407)*(YEAR('4. Trading Tracker'!$F$8:$F$703)=C407)*('4. Trading Tracker'!$L$8:$L$703))&gt;0,SUMPRODUCT((MONTH('4. Trading Tracker'!$F$8:$F$703)=B407)*(YEAR('4. Trading Tracker'!$F$8:$F$703)=C407)*('4. Trading Tracker'!$L$8:$L$703)),"")</f>
        <v/>
      </c>
      <c r="L407" s="29">
        <f t="shared" si="51"/>
        <v>0</v>
      </c>
      <c r="M407" s="29" t="str">
        <f t="shared" si="52"/>
        <v/>
      </c>
      <c r="N407" s="29" t="str">
        <f t="shared" si="53"/>
        <v/>
      </c>
      <c r="O407" s="29" t="str">
        <f t="shared" si="54"/>
        <v/>
      </c>
      <c r="P407" s="29" t="str">
        <f t="shared" si="55"/>
        <v/>
      </c>
    </row>
    <row r="408" spans="1:16" s="24" customFormat="1">
      <c r="A408" s="145">
        <f t="shared" si="56"/>
        <v>56374</v>
      </c>
      <c r="B408" s="24">
        <f t="shared" si="49"/>
        <v>5</v>
      </c>
      <c r="C408" s="24">
        <f t="shared" si="50"/>
        <v>2054</v>
      </c>
      <c r="F408" s="26"/>
      <c r="G408" s="40"/>
      <c r="H408" s="40"/>
      <c r="I408" s="40"/>
      <c r="J408" s="41"/>
      <c r="K408" s="29" t="str">
        <f>IF(SUMPRODUCT((MONTH('4. Trading Tracker'!$F$8:$F$703)=B408)*(YEAR('4. Trading Tracker'!$F$8:$F$703)=C408)*('4. Trading Tracker'!$L$8:$L$703))&gt;0,SUMPRODUCT((MONTH('4. Trading Tracker'!$F$8:$F$703)=B408)*(YEAR('4. Trading Tracker'!$F$8:$F$703)=C408)*('4. Trading Tracker'!$L$8:$L$703)),"")</f>
        <v/>
      </c>
      <c r="L408" s="29">
        <f t="shared" si="51"/>
        <v>0</v>
      </c>
      <c r="M408" s="29" t="str">
        <f t="shared" si="52"/>
        <v/>
      </c>
      <c r="N408" s="29" t="str">
        <f t="shared" si="53"/>
        <v/>
      </c>
      <c r="O408" s="29" t="str">
        <f t="shared" si="54"/>
        <v/>
      </c>
      <c r="P408" s="29" t="str">
        <f t="shared" si="55"/>
        <v/>
      </c>
    </row>
    <row r="409" spans="1:16" s="24" customFormat="1">
      <c r="A409" s="145">
        <f t="shared" si="56"/>
        <v>56405</v>
      </c>
      <c r="B409" s="24">
        <f t="shared" si="49"/>
        <v>6</v>
      </c>
      <c r="C409" s="24">
        <f t="shared" si="50"/>
        <v>2054</v>
      </c>
      <c r="F409" s="26"/>
      <c r="G409" s="40"/>
      <c r="H409" s="40"/>
      <c r="I409" s="40"/>
      <c r="J409" s="41"/>
      <c r="K409" s="29" t="str">
        <f>IF(SUMPRODUCT((MONTH('4. Trading Tracker'!$F$8:$F$703)=B409)*(YEAR('4. Trading Tracker'!$F$8:$F$703)=C409)*('4. Trading Tracker'!$L$8:$L$703))&gt;0,SUMPRODUCT((MONTH('4. Trading Tracker'!$F$8:$F$703)=B409)*(YEAR('4. Trading Tracker'!$F$8:$F$703)=C409)*('4. Trading Tracker'!$L$8:$L$703)),"")</f>
        <v/>
      </c>
      <c r="L409" s="29">
        <f t="shared" si="51"/>
        <v>0</v>
      </c>
      <c r="M409" s="29" t="str">
        <f t="shared" si="52"/>
        <v/>
      </c>
      <c r="N409" s="29" t="str">
        <f t="shared" si="53"/>
        <v/>
      </c>
      <c r="O409" s="29" t="str">
        <f t="shared" si="54"/>
        <v/>
      </c>
      <c r="P409" s="29" t="str">
        <f t="shared" si="55"/>
        <v/>
      </c>
    </row>
    <row r="410" spans="1:16" s="24" customFormat="1">
      <c r="A410" s="145">
        <f t="shared" si="56"/>
        <v>56435</v>
      </c>
      <c r="B410" s="24">
        <f t="shared" si="49"/>
        <v>7</v>
      </c>
      <c r="C410" s="24">
        <f t="shared" si="50"/>
        <v>2054</v>
      </c>
      <c r="F410" s="26"/>
      <c r="G410" s="40"/>
      <c r="H410" s="40"/>
      <c r="I410" s="40"/>
      <c r="J410" s="41"/>
      <c r="K410" s="29" t="str">
        <f>IF(SUMPRODUCT((MONTH('4. Trading Tracker'!$F$8:$F$703)=B410)*(YEAR('4. Trading Tracker'!$F$8:$F$703)=C410)*('4. Trading Tracker'!$L$8:$L$703))&gt;0,SUMPRODUCT((MONTH('4. Trading Tracker'!$F$8:$F$703)=B410)*(YEAR('4. Trading Tracker'!$F$8:$F$703)=C410)*('4. Trading Tracker'!$L$8:$L$703)),"")</f>
        <v/>
      </c>
      <c r="L410" s="29">
        <f t="shared" si="51"/>
        <v>0</v>
      </c>
      <c r="M410" s="29" t="str">
        <f t="shared" si="52"/>
        <v/>
      </c>
      <c r="N410" s="29" t="str">
        <f t="shared" si="53"/>
        <v/>
      </c>
      <c r="O410" s="29" t="str">
        <f t="shared" si="54"/>
        <v/>
      </c>
      <c r="P410" s="29" t="str">
        <f t="shared" si="55"/>
        <v/>
      </c>
    </row>
    <row r="411" spans="1:16" s="24" customFormat="1">
      <c r="A411" s="145">
        <f t="shared" si="56"/>
        <v>56466</v>
      </c>
      <c r="B411" s="24">
        <f t="shared" si="49"/>
        <v>8</v>
      </c>
      <c r="C411" s="24">
        <f t="shared" si="50"/>
        <v>2054</v>
      </c>
      <c r="F411" s="26"/>
      <c r="G411" s="40"/>
      <c r="H411" s="40"/>
      <c r="I411" s="40"/>
      <c r="J411" s="41"/>
      <c r="K411" s="29" t="str">
        <f>IF(SUMPRODUCT((MONTH('4. Trading Tracker'!$F$8:$F$703)=B411)*(YEAR('4. Trading Tracker'!$F$8:$F$703)=C411)*('4. Trading Tracker'!$L$8:$L$703))&gt;0,SUMPRODUCT((MONTH('4. Trading Tracker'!$F$8:$F$703)=B411)*(YEAR('4. Trading Tracker'!$F$8:$F$703)=C411)*('4. Trading Tracker'!$L$8:$L$703)),"")</f>
        <v/>
      </c>
      <c r="L411" s="29">
        <f t="shared" si="51"/>
        <v>0</v>
      </c>
      <c r="M411" s="29" t="str">
        <f t="shared" si="52"/>
        <v/>
      </c>
      <c r="N411" s="29" t="str">
        <f t="shared" si="53"/>
        <v/>
      </c>
      <c r="O411" s="29" t="str">
        <f t="shared" si="54"/>
        <v/>
      </c>
      <c r="P411" s="29" t="str">
        <f t="shared" si="55"/>
        <v/>
      </c>
    </row>
    <row r="412" spans="1:16" s="24" customFormat="1">
      <c r="A412" s="145">
        <f t="shared" si="56"/>
        <v>56497</v>
      </c>
      <c r="B412" s="24">
        <f t="shared" si="49"/>
        <v>9</v>
      </c>
      <c r="C412" s="24">
        <f t="shared" si="50"/>
        <v>2054</v>
      </c>
      <c r="F412" s="26"/>
      <c r="G412" s="40"/>
      <c r="H412" s="40"/>
      <c r="I412" s="40"/>
      <c r="J412" s="41"/>
      <c r="K412" s="29" t="str">
        <f>IF(SUMPRODUCT((MONTH('4. Trading Tracker'!$F$8:$F$703)=B412)*(YEAR('4. Trading Tracker'!$F$8:$F$703)=C412)*('4. Trading Tracker'!$L$8:$L$703))&gt;0,SUMPRODUCT((MONTH('4. Trading Tracker'!$F$8:$F$703)=B412)*(YEAR('4. Trading Tracker'!$F$8:$F$703)=C412)*('4. Trading Tracker'!$L$8:$L$703)),"")</f>
        <v/>
      </c>
      <c r="L412" s="29">
        <f t="shared" si="51"/>
        <v>0</v>
      </c>
      <c r="M412" s="29" t="str">
        <f t="shared" si="52"/>
        <v/>
      </c>
      <c r="N412" s="29" t="str">
        <f t="shared" si="53"/>
        <v/>
      </c>
      <c r="O412" s="29" t="str">
        <f t="shared" si="54"/>
        <v/>
      </c>
      <c r="P412" s="29" t="str">
        <f t="shared" si="55"/>
        <v/>
      </c>
    </row>
    <row r="413" spans="1:16" s="24" customFormat="1">
      <c r="A413" s="145">
        <f t="shared" si="56"/>
        <v>56527</v>
      </c>
      <c r="B413" s="24">
        <f t="shared" si="49"/>
        <v>10</v>
      </c>
      <c r="C413" s="24">
        <f t="shared" si="50"/>
        <v>2054</v>
      </c>
      <c r="F413" s="26"/>
      <c r="G413" s="40"/>
      <c r="H413" s="40"/>
      <c r="I413" s="40"/>
      <c r="J413" s="41"/>
      <c r="K413" s="29" t="str">
        <f>IF(SUMPRODUCT((MONTH('4. Trading Tracker'!$F$8:$F$703)=B413)*(YEAR('4. Trading Tracker'!$F$8:$F$703)=C413)*('4. Trading Tracker'!$L$8:$L$703))&gt;0,SUMPRODUCT((MONTH('4. Trading Tracker'!$F$8:$F$703)=B413)*(YEAR('4. Trading Tracker'!$F$8:$F$703)=C413)*('4. Trading Tracker'!$L$8:$L$703)),"")</f>
        <v/>
      </c>
      <c r="L413" s="29">
        <f t="shared" si="51"/>
        <v>0</v>
      </c>
      <c r="M413" s="29" t="str">
        <f t="shared" si="52"/>
        <v/>
      </c>
      <c r="N413" s="29" t="str">
        <f t="shared" si="53"/>
        <v/>
      </c>
      <c r="O413" s="29" t="str">
        <f t="shared" si="54"/>
        <v/>
      </c>
      <c r="P413" s="29" t="str">
        <f t="shared" si="55"/>
        <v/>
      </c>
    </row>
    <row r="414" spans="1:16" s="24" customFormat="1">
      <c r="A414" s="145">
        <f t="shared" si="56"/>
        <v>56558</v>
      </c>
      <c r="B414" s="24">
        <f t="shared" si="49"/>
        <v>11</v>
      </c>
      <c r="C414" s="24">
        <f t="shared" si="50"/>
        <v>2054</v>
      </c>
      <c r="F414" s="26"/>
      <c r="G414" s="40"/>
      <c r="H414" s="40"/>
      <c r="I414" s="40"/>
      <c r="J414" s="41"/>
      <c r="K414" s="29" t="str">
        <f>IF(SUMPRODUCT((MONTH('4. Trading Tracker'!$F$8:$F$703)=B414)*(YEAR('4. Trading Tracker'!$F$8:$F$703)=C414)*('4. Trading Tracker'!$L$8:$L$703))&gt;0,SUMPRODUCT((MONTH('4. Trading Tracker'!$F$8:$F$703)=B414)*(YEAR('4. Trading Tracker'!$F$8:$F$703)=C414)*('4. Trading Tracker'!$L$8:$L$703)),"")</f>
        <v/>
      </c>
      <c r="L414" s="29">
        <f t="shared" si="51"/>
        <v>0</v>
      </c>
      <c r="M414" s="29" t="str">
        <f t="shared" si="52"/>
        <v/>
      </c>
      <c r="N414" s="29" t="str">
        <f t="shared" si="53"/>
        <v/>
      </c>
      <c r="O414" s="29" t="str">
        <f t="shared" si="54"/>
        <v/>
      </c>
      <c r="P414" s="29" t="str">
        <f t="shared" si="55"/>
        <v/>
      </c>
    </row>
    <row r="415" spans="1:16" s="24" customFormat="1">
      <c r="A415" s="145">
        <f t="shared" si="56"/>
        <v>56588</v>
      </c>
      <c r="B415" s="24">
        <f t="shared" si="49"/>
        <v>12</v>
      </c>
      <c r="C415" s="24">
        <f t="shared" si="50"/>
        <v>2054</v>
      </c>
      <c r="F415" s="26"/>
      <c r="G415" s="40"/>
      <c r="H415" s="40"/>
      <c r="I415" s="40"/>
      <c r="J415" s="41"/>
      <c r="K415" s="29" t="str">
        <f>IF(SUMPRODUCT((MONTH('4. Trading Tracker'!$F$8:$F$703)=B415)*(YEAR('4. Trading Tracker'!$F$8:$F$703)=C415)*('4. Trading Tracker'!$L$8:$L$703))&gt;0,SUMPRODUCT((MONTH('4. Trading Tracker'!$F$8:$F$703)=B415)*(YEAR('4. Trading Tracker'!$F$8:$F$703)=C415)*('4. Trading Tracker'!$L$8:$L$703)),"")</f>
        <v/>
      </c>
      <c r="L415" s="29">
        <f t="shared" si="51"/>
        <v>0</v>
      </c>
      <c r="M415" s="29" t="str">
        <f t="shared" si="52"/>
        <v/>
      </c>
      <c r="N415" s="29" t="str">
        <f t="shared" si="53"/>
        <v/>
      </c>
      <c r="O415" s="29" t="str">
        <f t="shared" si="54"/>
        <v/>
      </c>
      <c r="P415" s="29" t="str">
        <f t="shared" si="55"/>
        <v/>
      </c>
    </row>
    <row r="416" spans="1:16" s="24" customFormat="1">
      <c r="A416" s="145">
        <f t="shared" si="56"/>
        <v>56619</v>
      </c>
      <c r="B416" s="24">
        <f t="shared" si="49"/>
        <v>1</v>
      </c>
      <c r="C416" s="24">
        <f t="shared" si="50"/>
        <v>2055</v>
      </c>
      <c r="F416" s="26"/>
      <c r="G416" s="40"/>
      <c r="H416" s="40"/>
      <c r="I416" s="40"/>
      <c r="J416" s="41"/>
      <c r="K416" s="29" t="str">
        <f>IF(SUMPRODUCT((MONTH('4. Trading Tracker'!$F$8:$F$703)=B416)*(YEAR('4. Trading Tracker'!$F$8:$F$703)=C416)*('4. Trading Tracker'!$L$8:$L$703))&gt;0,SUMPRODUCT((MONTH('4. Trading Tracker'!$F$8:$F$703)=B416)*(YEAR('4. Trading Tracker'!$F$8:$F$703)=C416)*('4. Trading Tracker'!$L$8:$L$703)),"")</f>
        <v/>
      </c>
      <c r="L416" s="29">
        <f t="shared" si="51"/>
        <v>0</v>
      </c>
      <c r="M416" s="29" t="str">
        <f t="shared" si="52"/>
        <v/>
      </c>
      <c r="N416" s="29" t="str">
        <f t="shared" si="53"/>
        <v/>
      </c>
      <c r="O416" s="29" t="str">
        <f t="shared" si="54"/>
        <v/>
      </c>
      <c r="P416" s="29" t="str">
        <f t="shared" si="55"/>
        <v/>
      </c>
    </row>
    <row r="417" spans="1:16" s="24" customFormat="1">
      <c r="A417" s="145">
        <f t="shared" si="56"/>
        <v>56650</v>
      </c>
      <c r="B417" s="24">
        <f t="shared" si="49"/>
        <v>2</v>
      </c>
      <c r="C417" s="24">
        <f t="shared" si="50"/>
        <v>2055</v>
      </c>
      <c r="F417" s="26"/>
      <c r="G417" s="40"/>
      <c r="H417" s="40"/>
      <c r="I417" s="40"/>
      <c r="J417" s="41"/>
      <c r="K417" s="29" t="str">
        <f>IF(SUMPRODUCT((MONTH('4. Trading Tracker'!$F$8:$F$703)=B417)*(YEAR('4. Trading Tracker'!$F$8:$F$703)=C417)*('4. Trading Tracker'!$L$8:$L$703))&gt;0,SUMPRODUCT((MONTH('4. Trading Tracker'!$F$8:$F$703)=B417)*(YEAR('4. Trading Tracker'!$F$8:$F$703)=C417)*('4. Trading Tracker'!$L$8:$L$703)),"")</f>
        <v/>
      </c>
      <c r="L417" s="29">
        <f t="shared" si="51"/>
        <v>0</v>
      </c>
      <c r="M417" s="29" t="str">
        <f t="shared" si="52"/>
        <v/>
      </c>
      <c r="N417" s="29" t="str">
        <f t="shared" si="53"/>
        <v/>
      </c>
      <c r="O417" s="29" t="str">
        <f t="shared" si="54"/>
        <v/>
      </c>
      <c r="P417" s="29" t="str">
        <f t="shared" si="55"/>
        <v/>
      </c>
    </row>
    <row r="418" spans="1:16" s="24" customFormat="1">
      <c r="A418" s="145">
        <f t="shared" si="56"/>
        <v>56678</v>
      </c>
      <c r="B418" s="24">
        <f t="shared" si="49"/>
        <v>3</v>
      </c>
      <c r="C418" s="24">
        <f t="shared" si="50"/>
        <v>2055</v>
      </c>
      <c r="F418" s="26"/>
      <c r="G418" s="40"/>
      <c r="H418" s="40"/>
      <c r="I418" s="40"/>
      <c r="J418" s="41"/>
      <c r="K418" s="29" t="str">
        <f>IF(SUMPRODUCT((MONTH('4. Trading Tracker'!$F$8:$F$703)=B418)*(YEAR('4. Trading Tracker'!$F$8:$F$703)=C418)*('4. Trading Tracker'!$L$8:$L$703))&gt;0,SUMPRODUCT((MONTH('4. Trading Tracker'!$F$8:$F$703)=B418)*(YEAR('4. Trading Tracker'!$F$8:$F$703)=C418)*('4. Trading Tracker'!$L$8:$L$703)),"")</f>
        <v/>
      </c>
      <c r="L418" s="29">
        <f t="shared" si="51"/>
        <v>0</v>
      </c>
      <c r="M418" s="29" t="str">
        <f t="shared" si="52"/>
        <v/>
      </c>
      <c r="N418" s="29" t="str">
        <f t="shared" si="53"/>
        <v/>
      </c>
      <c r="O418" s="29" t="str">
        <f t="shared" si="54"/>
        <v/>
      </c>
      <c r="P418" s="29" t="str">
        <f t="shared" si="55"/>
        <v/>
      </c>
    </row>
    <row r="419" spans="1:16" s="24" customFormat="1">
      <c r="A419" s="145">
        <f t="shared" si="56"/>
        <v>56709</v>
      </c>
      <c r="B419" s="24">
        <f t="shared" si="49"/>
        <v>4</v>
      </c>
      <c r="C419" s="24">
        <f t="shared" si="50"/>
        <v>2055</v>
      </c>
      <c r="F419" s="26"/>
      <c r="G419" s="40"/>
      <c r="H419" s="40"/>
      <c r="I419" s="40"/>
      <c r="J419" s="41"/>
      <c r="K419" s="29" t="str">
        <f>IF(SUMPRODUCT((MONTH('4. Trading Tracker'!$F$8:$F$703)=B419)*(YEAR('4. Trading Tracker'!$F$8:$F$703)=C419)*('4. Trading Tracker'!$L$8:$L$703))&gt;0,SUMPRODUCT((MONTH('4. Trading Tracker'!$F$8:$F$703)=B419)*(YEAR('4. Trading Tracker'!$F$8:$F$703)=C419)*('4. Trading Tracker'!$L$8:$L$703)),"")</f>
        <v/>
      </c>
      <c r="L419" s="29">
        <f t="shared" si="51"/>
        <v>0</v>
      </c>
      <c r="M419" s="29" t="str">
        <f t="shared" si="52"/>
        <v/>
      </c>
      <c r="N419" s="29" t="str">
        <f t="shared" si="53"/>
        <v/>
      </c>
      <c r="O419" s="29" t="str">
        <f t="shared" si="54"/>
        <v/>
      </c>
      <c r="P419" s="29" t="str">
        <f t="shared" si="55"/>
        <v/>
      </c>
    </row>
    <row r="420" spans="1:16" s="24" customFormat="1">
      <c r="A420" s="145">
        <f t="shared" si="56"/>
        <v>56739</v>
      </c>
      <c r="B420" s="24">
        <f t="shared" si="49"/>
        <v>5</v>
      </c>
      <c r="C420" s="24">
        <f t="shared" si="50"/>
        <v>2055</v>
      </c>
      <c r="F420" s="26"/>
      <c r="G420" s="40"/>
      <c r="H420" s="40"/>
      <c r="I420" s="40"/>
      <c r="J420" s="41"/>
      <c r="K420" s="29" t="str">
        <f>IF(SUMPRODUCT((MONTH('4. Trading Tracker'!$F$8:$F$703)=B420)*(YEAR('4. Trading Tracker'!$F$8:$F$703)=C420)*('4. Trading Tracker'!$L$8:$L$703))&gt;0,SUMPRODUCT((MONTH('4. Trading Tracker'!$F$8:$F$703)=B420)*(YEAR('4. Trading Tracker'!$F$8:$F$703)=C420)*('4. Trading Tracker'!$L$8:$L$703)),"")</f>
        <v/>
      </c>
      <c r="L420" s="29">
        <f t="shared" si="51"/>
        <v>0</v>
      </c>
      <c r="M420" s="29" t="str">
        <f t="shared" si="52"/>
        <v/>
      </c>
      <c r="N420" s="29" t="str">
        <f t="shared" si="53"/>
        <v/>
      </c>
      <c r="O420" s="29" t="str">
        <f t="shared" si="54"/>
        <v/>
      </c>
      <c r="P420" s="29" t="str">
        <f t="shared" si="55"/>
        <v/>
      </c>
    </row>
    <row r="421" spans="1:16" s="24" customFormat="1">
      <c r="A421" s="145">
        <f t="shared" si="56"/>
        <v>56770</v>
      </c>
      <c r="B421" s="24">
        <f t="shared" si="49"/>
        <v>6</v>
      </c>
      <c r="C421" s="24">
        <f t="shared" si="50"/>
        <v>2055</v>
      </c>
      <c r="F421" s="26"/>
      <c r="G421" s="40"/>
      <c r="H421" s="40"/>
      <c r="I421" s="40"/>
      <c r="J421" s="41"/>
      <c r="K421" s="29" t="str">
        <f>IF(SUMPRODUCT((MONTH('4. Trading Tracker'!$F$8:$F$703)=B421)*(YEAR('4. Trading Tracker'!$F$8:$F$703)=C421)*('4. Trading Tracker'!$L$8:$L$703))&gt;0,SUMPRODUCT((MONTH('4. Trading Tracker'!$F$8:$F$703)=B421)*(YEAR('4. Trading Tracker'!$F$8:$F$703)=C421)*('4. Trading Tracker'!$L$8:$L$703)),"")</f>
        <v/>
      </c>
      <c r="L421" s="29">
        <f t="shared" si="51"/>
        <v>0</v>
      </c>
      <c r="M421" s="29" t="str">
        <f t="shared" si="52"/>
        <v/>
      </c>
      <c r="N421" s="29" t="str">
        <f t="shared" si="53"/>
        <v/>
      </c>
      <c r="O421" s="29" t="str">
        <f t="shared" si="54"/>
        <v/>
      </c>
      <c r="P421" s="29" t="str">
        <f t="shared" si="55"/>
        <v/>
      </c>
    </row>
    <row r="422" spans="1:16" s="24" customFormat="1">
      <c r="A422" s="145">
        <f t="shared" si="56"/>
        <v>56800</v>
      </c>
      <c r="B422" s="24">
        <f t="shared" si="49"/>
        <v>7</v>
      </c>
      <c r="C422" s="24">
        <f t="shared" si="50"/>
        <v>2055</v>
      </c>
      <c r="F422" s="26"/>
      <c r="G422" s="40"/>
      <c r="H422" s="40"/>
      <c r="I422" s="40"/>
      <c r="J422" s="41"/>
      <c r="K422" s="29" t="str">
        <f>IF(SUMPRODUCT((MONTH('4. Trading Tracker'!$F$8:$F$703)=B422)*(YEAR('4. Trading Tracker'!$F$8:$F$703)=C422)*('4. Trading Tracker'!$L$8:$L$703))&gt;0,SUMPRODUCT((MONTH('4. Trading Tracker'!$F$8:$F$703)=B422)*(YEAR('4. Trading Tracker'!$F$8:$F$703)=C422)*('4. Trading Tracker'!$L$8:$L$703)),"")</f>
        <v/>
      </c>
      <c r="L422" s="29">
        <f t="shared" si="51"/>
        <v>0</v>
      </c>
      <c r="M422" s="29" t="str">
        <f t="shared" si="52"/>
        <v/>
      </c>
      <c r="N422" s="29" t="str">
        <f t="shared" si="53"/>
        <v/>
      </c>
      <c r="O422" s="29" t="str">
        <f t="shared" si="54"/>
        <v/>
      </c>
      <c r="P422" s="29" t="str">
        <f t="shared" si="55"/>
        <v/>
      </c>
    </row>
    <row r="423" spans="1:16" s="24" customFormat="1">
      <c r="A423" s="145">
        <f t="shared" si="56"/>
        <v>56831</v>
      </c>
      <c r="B423" s="24">
        <f t="shared" si="49"/>
        <v>8</v>
      </c>
      <c r="C423" s="24">
        <f t="shared" si="50"/>
        <v>2055</v>
      </c>
      <c r="F423" s="26"/>
      <c r="G423" s="40"/>
      <c r="H423" s="40"/>
      <c r="I423" s="40"/>
      <c r="J423" s="41"/>
      <c r="K423" s="29" t="str">
        <f>IF(SUMPRODUCT((MONTH('4. Trading Tracker'!$F$8:$F$703)=B423)*(YEAR('4. Trading Tracker'!$F$8:$F$703)=C423)*('4. Trading Tracker'!$L$8:$L$703))&gt;0,SUMPRODUCT((MONTH('4. Trading Tracker'!$F$8:$F$703)=B423)*(YEAR('4. Trading Tracker'!$F$8:$F$703)=C423)*('4. Trading Tracker'!$L$8:$L$703)),"")</f>
        <v/>
      </c>
      <c r="L423" s="29">
        <f t="shared" si="51"/>
        <v>0</v>
      </c>
      <c r="M423" s="29" t="str">
        <f t="shared" si="52"/>
        <v/>
      </c>
      <c r="N423" s="29" t="str">
        <f t="shared" si="53"/>
        <v/>
      </c>
      <c r="O423" s="29" t="str">
        <f t="shared" si="54"/>
        <v/>
      </c>
      <c r="P423" s="29" t="str">
        <f t="shared" si="55"/>
        <v/>
      </c>
    </row>
    <row r="424" spans="1:16" s="24" customFormat="1">
      <c r="A424" s="145">
        <f t="shared" si="56"/>
        <v>56862</v>
      </c>
      <c r="B424" s="24">
        <f t="shared" si="49"/>
        <v>9</v>
      </c>
      <c r="C424" s="24">
        <f t="shared" si="50"/>
        <v>2055</v>
      </c>
      <c r="F424" s="26"/>
      <c r="G424" s="40"/>
      <c r="H424" s="40"/>
      <c r="I424" s="40"/>
      <c r="J424" s="41"/>
      <c r="K424" s="29" t="str">
        <f>IF(SUMPRODUCT((MONTH('4. Trading Tracker'!$F$8:$F$703)=B424)*(YEAR('4. Trading Tracker'!$F$8:$F$703)=C424)*('4. Trading Tracker'!$L$8:$L$703))&gt;0,SUMPRODUCT((MONTH('4. Trading Tracker'!$F$8:$F$703)=B424)*(YEAR('4. Trading Tracker'!$F$8:$F$703)=C424)*('4. Trading Tracker'!$L$8:$L$703)),"")</f>
        <v/>
      </c>
      <c r="L424" s="29">
        <f t="shared" si="51"/>
        <v>0</v>
      </c>
      <c r="M424" s="29" t="str">
        <f t="shared" si="52"/>
        <v/>
      </c>
      <c r="N424" s="29" t="str">
        <f t="shared" si="53"/>
        <v/>
      </c>
      <c r="O424" s="29" t="str">
        <f t="shared" si="54"/>
        <v/>
      </c>
      <c r="P424" s="29" t="str">
        <f t="shared" si="55"/>
        <v/>
      </c>
    </row>
    <row r="425" spans="1:16" s="24" customFormat="1">
      <c r="A425" s="145">
        <f t="shared" si="56"/>
        <v>56892</v>
      </c>
      <c r="B425" s="24">
        <f t="shared" si="49"/>
        <v>10</v>
      </c>
      <c r="C425" s="24">
        <f t="shared" si="50"/>
        <v>2055</v>
      </c>
      <c r="F425" s="26"/>
      <c r="G425" s="40"/>
      <c r="H425" s="40"/>
      <c r="I425" s="40"/>
      <c r="J425" s="41"/>
      <c r="K425" s="29" t="str">
        <f>IF(SUMPRODUCT((MONTH('4. Trading Tracker'!$F$8:$F$703)=B425)*(YEAR('4. Trading Tracker'!$F$8:$F$703)=C425)*('4. Trading Tracker'!$L$8:$L$703))&gt;0,SUMPRODUCT((MONTH('4. Trading Tracker'!$F$8:$F$703)=B425)*(YEAR('4. Trading Tracker'!$F$8:$F$703)=C425)*('4. Trading Tracker'!$L$8:$L$703)),"")</f>
        <v/>
      </c>
      <c r="L425" s="29">
        <f t="shared" si="51"/>
        <v>0</v>
      </c>
      <c r="M425" s="29" t="str">
        <f t="shared" si="52"/>
        <v/>
      </c>
      <c r="N425" s="29" t="str">
        <f t="shared" si="53"/>
        <v/>
      </c>
      <c r="O425" s="29" t="str">
        <f t="shared" si="54"/>
        <v/>
      </c>
      <c r="P425" s="29" t="str">
        <f t="shared" si="55"/>
        <v/>
      </c>
    </row>
    <row r="426" spans="1:16" s="24" customFormat="1">
      <c r="A426" s="145">
        <f t="shared" si="56"/>
        <v>56923</v>
      </c>
      <c r="B426" s="24">
        <f t="shared" si="49"/>
        <v>11</v>
      </c>
      <c r="C426" s="24">
        <f t="shared" si="50"/>
        <v>2055</v>
      </c>
      <c r="F426" s="26"/>
      <c r="G426" s="40"/>
      <c r="H426" s="40"/>
      <c r="I426" s="40"/>
      <c r="J426" s="41"/>
      <c r="K426" s="29" t="str">
        <f>IF(SUMPRODUCT((MONTH('4. Trading Tracker'!$F$8:$F$703)=B426)*(YEAR('4. Trading Tracker'!$F$8:$F$703)=C426)*('4. Trading Tracker'!$L$8:$L$703))&gt;0,SUMPRODUCT((MONTH('4. Trading Tracker'!$F$8:$F$703)=B426)*(YEAR('4. Trading Tracker'!$F$8:$F$703)=C426)*('4. Trading Tracker'!$L$8:$L$703)),"")</f>
        <v/>
      </c>
      <c r="L426" s="29">
        <f t="shared" si="51"/>
        <v>0</v>
      </c>
      <c r="M426" s="29" t="str">
        <f t="shared" si="52"/>
        <v/>
      </c>
      <c r="N426" s="29" t="str">
        <f t="shared" si="53"/>
        <v/>
      </c>
      <c r="O426" s="29" t="str">
        <f t="shared" si="54"/>
        <v/>
      </c>
      <c r="P426" s="29" t="str">
        <f t="shared" si="55"/>
        <v/>
      </c>
    </row>
    <row r="427" spans="1:16" s="24" customFormat="1">
      <c r="A427" s="145">
        <f t="shared" si="56"/>
        <v>56953</v>
      </c>
      <c r="B427" s="24">
        <f t="shared" si="49"/>
        <v>12</v>
      </c>
      <c r="C427" s="24">
        <f t="shared" si="50"/>
        <v>2055</v>
      </c>
      <c r="F427" s="26"/>
      <c r="G427" s="40"/>
      <c r="H427" s="40"/>
      <c r="I427" s="40"/>
      <c r="J427" s="41"/>
      <c r="K427" s="29" t="str">
        <f>IF(SUMPRODUCT((MONTH('4. Trading Tracker'!$F$8:$F$703)=B427)*(YEAR('4. Trading Tracker'!$F$8:$F$703)=C427)*('4. Trading Tracker'!$L$8:$L$703))&gt;0,SUMPRODUCT((MONTH('4. Trading Tracker'!$F$8:$F$703)=B427)*(YEAR('4. Trading Tracker'!$F$8:$F$703)=C427)*('4. Trading Tracker'!$L$8:$L$703)),"")</f>
        <v/>
      </c>
      <c r="L427" s="29">
        <f t="shared" si="51"/>
        <v>0</v>
      </c>
      <c r="M427" s="29" t="str">
        <f t="shared" si="52"/>
        <v/>
      </c>
      <c r="N427" s="29" t="str">
        <f t="shared" si="53"/>
        <v/>
      </c>
      <c r="O427" s="29" t="str">
        <f t="shared" si="54"/>
        <v/>
      </c>
      <c r="P427" s="29" t="str">
        <f t="shared" si="55"/>
        <v/>
      </c>
    </row>
    <row r="428" spans="1:16" s="24" customFormat="1">
      <c r="A428" s="145">
        <f t="shared" si="56"/>
        <v>56984</v>
      </c>
      <c r="B428" s="24">
        <f t="shared" si="49"/>
        <v>1</v>
      </c>
      <c r="C428" s="24">
        <f t="shared" si="50"/>
        <v>2056</v>
      </c>
      <c r="F428" s="26"/>
      <c r="G428" s="40"/>
      <c r="H428" s="40"/>
      <c r="I428" s="40"/>
      <c r="J428" s="41"/>
      <c r="K428" s="29" t="str">
        <f>IF(SUMPRODUCT((MONTH('4. Trading Tracker'!$F$8:$F$703)=B428)*(YEAR('4. Trading Tracker'!$F$8:$F$703)=C428)*('4. Trading Tracker'!$L$8:$L$703))&gt;0,SUMPRODUCT((MONTH('4. Trading Tracker'!$F$8:$F$703)=B428)*(YEAR('4. Trading Tracker'!$F$8:$F$703)=C428)*('4. Trading Tracker'!$L$8:$L$703)),"")</f>
        <v/>
      </c>
      <c r="L428" s="29">
        <f t="shared" si="51"/>
        <v>0</v>
      </c>
      <c r="M428" s="29" t="str">
        <f t="shared" si="52"/>
        <v/>
      </c>
      <c r="N428" s="29" t="str">
        <f t="shared" si="53"/>
        <v/>
      </c>
      <c r="O428" s="29" t="str">
        <f t="shared" si="54"/>
        <v/>
      </c>
      <c r="P428" s="29" t="str">
        <f t="shared" si="55"/>
        <v/>
      </c>
    </row>
    <row r="429" spans="1:16" s="24" customFormat="1">
      <c r="A429" s="145">
        <f t="shared" si="56"/>
        <v>57015</v>
      </c>
      <c r="B429" s="24">
        <f t="shared" si="49"/>
        <v>2</v>
      </c>
      <c r="C429" s="24">
        <f t="shared" si="50"/>
        <v>2056</v>
      </c>
      <c r="F429" s="26"/>
      <c r="G429" s="40"/>
      <c r="H429" s="40"/>
      <c r="I429" s="40"/>
      <c r="J429" s="41"/>
      <c r="K429" s="29" t="str">
        <f>IF(SUMPRODUCT((MONTH('4. Trading Tracker'!$F$8:$F$703)=B429)*(YEAR('4. Trading Tracker'!$F$8:$F$703)=C429)*('4. Trading Tracker'!$L$8:$L$703))&gt;0,SUMPRODUCT((MONTH('4. Trading Tracker'!$F$8:$F$703)=B429)*(YEAR('4. Trading Tracker'!$F$8:$F$703)=C429)*('4. Trading Tracker'!$L$8:$L$703)),"")</f>
        <v/>
      </c>
      <c r="L429" s="29">
        <f t="shared" si="51"/>
        <v>0</v>
      </c>
      <c r="M429" s="29" t="str">
        <f t="shared" si="52"/>
        <v/>
      </c>
      <c r="N429" s="29" t="str">
        <f t="shared" si="53"/>
        <v/>
      </c>
      <c r="O429" s="29" t="str">
        <f t="shared" si="54"/>
        <v/>
      </c>
      <c r="P429" s="29" t="str">
        <f t="shared" si="55"/>
        <v/>
      </c>
    </row>
    <row r="430" spans="1:16" s="24" customFormat="1">
      <c r="A430" s="145">
        <f t="shared" si="56"/>
        <v>57044</v>
      </c>
      <c r="B430" s="24">
        <f t="shared" si="49"/>
        <v>3</v>
      </c>
      <c r="C430" s="24">
        <f t="shared" si="50"/>
        <v>2056</v>
      </c>
      <c r="F430" s="26"/>
      <c r="G430" s="40"/>
      <c r="H430" s="40"/>
      <c r="I430" s="40"/>
      <c r="J430" s="41"/>
      <c r="K430" s="29" t="str">
        <f>IF(SUMPRODUCT((MONTH('4. Trading Tracker'!$F$8:$F$703)=B430)*(YEAR('4. Trading Tracker'!$F$8:$F$703)=C430)*('4. Trading Tracker'!$L$8:$L$703))&gt;0,SUMPRODUCT((MONTH('4. Trading Tracker'!$F$8:$F$703)=B430)*(YEAR('4. Trading Tracker'!$F$8:$F$703)=C430)*('4. Trading Tracker'!$L$8:$L$703)),"")</f>
        <v/>
      </c>
      <c r="L430" s="29">
        <f t="shared" si="51"/>
        <v>0</v>
      </c>
      <c r="M430" s="29" t="str">
        <f t="shared" si="52"/>
        <v/>
      </c>
      <c r="N430" s="29" t="str">
        <f t="shared" si="53"/>
        <v/>
      </c>
      <c r="O430" s="29" t="str">
        <f t="shared" si="54"/>
        <v/>
      </c>
      <c r="P430" s="29" t="str">
        <f t="shared" si="55"/>
        <v/>
      </c>
    </row>
    <row r="431" spans="1:16" s="24" customFormat="1">
      <c r="A431" s="145">
        <f t="shared" si="56"/>
        <v>57075</v>
      </c>
      <c r="B431" s="24">
        <f t="shared" si="49"/>
        <v>4</v>
      </c>
      <c r="C431" s="24">
        <f t="shared" si="50"/>
        <v>2056</v>
      </c>
      <c r="F431" s="26"/>
      <c r="G431" s="40"/>
      <c r="H431" s="40"/>
      <c r="I431" s="40"/>
      <c r="J431" s="41"/>
      <c r="K431" s="29" t="str">
        <f>IF(SUMPRODUCT((MONTH('4. Trading Tracker'!$F$8:$F$703)=B431)*(YEAR('4. Trading Tracker'!$F$8:$F$703)=C431)*('4. Trading Tracker'!$L$8:$L$703))&gt;0,SUMPRODUCT((MONTH('4. Trading Tracker'!$F$8:$F$703)=B431)*(YEAR('4. Trading Tracker'!$F$8:$F$703)=C431)*('4. Trading Tracker'!$L$8:$L$703)),"")</f>
        <v/>
      </c>
      <c r="L431" s="29">
        <f t="shared" si="51"/>
        <v>0</v>
      </c>
      <c r="M431" s="29" t="str">
        <f t="shared" si="52"/>
        <v/>
      </c>
      <c r="N431" s="29" t="str">
        <f t="shared" si="53"/>
        <v/>
      </c>
      <c r="O431" s="29" t="str">
        <f t="shared" si="54"/>
        <v/>
      </c>
      <c r="P431" s="29" t="str">
        <f t="shared" si="55"/>
        <v/>
      </c>
    </row>
    <row r="432" spans="1:16" s="24" customFormat="1">
      <c r="A432" s="145">
        <f t="shared" si="56"/>
        <v>57105</v>
      </c>
      <c r="B432" s="24">
        <f t="shared" si="49"/>
        <v>5</v>
      </c>
      <c r="C432" s="24">
        <f t="shared" si="50"/>
        <v>2056</v>
      </c>
      <c r="F432" s="26"/>
      <c r="G432" s="40"/>
      <c r="H432" s="40"/>
      <c r="I432" s="40"/>
      <c r="J432" s="41"/>
      <c r="K432" s="29" t="str">
        <f>IF(SUMPRODUCT((MONTH('4. Trading Tracker'!$F$8:$F$703)=B432)*(YEAR('4. Trading Tracker'!$F$8:$F$703)=C432)*('4. Trading Tracker'!$L$8:$L$703))&gt;0,SUMPRODUCT((MONTH('4. Trading Tracker'!$F$8:$F$703)=B432)*(YEAR('4. Trading Tracker'!$F$8:$F$703)=C432)*('4. Trading Tracker'!$L$8:$L$703)),"")</f>
        <v/>
      </c>
      <c r="L432" s="29">
        <f t="shared" si="51"/>
        <v>0</v>
      </c>
      <c r="M432" s="29" t="str">
        <f t="shared" si="52"/>
        <v/>
      </c>
      <c r="N432" s="29" t="str">
        <f t="shared" si="53"/>
        <v/>
      </c>
      <c r="O432" s="29" t="str">
        <f t="shared" si="54"/>
        <v/>
      </c>
      <c r="P432" s="29" t="str">
        <f t="shared" si="55"/>
        <v/>
      </c>
    </row>
    <row r="433" spans="1:16" s="24" customFormat="1">
      <c r="A433" s="145">
        <f t="shared" si="56"/>
        <v>57136</v>
      </c>
      <c r="B433" s="24">
        <f t="shared" si="49"/>
        <v>6</v>
      </c>
      <c r="C433" s="24">
        <f t="shared" si="50"/>
        <v>2056</v>
      </c>
      <c r="F433" s="26"/>
      <c r="G433" s="40"/>
      <c r="H433" s="40"/>
      <c r="I433" s="40"/>
      <c r="J433" s="41"/>
      <c r="K433" s="29" t="str">
        <f>IF(SUMPRODUCT((MONTH('4. Trading Tracker'!$F$8:$F$703)=B433)*(YEAR('4. Trading Tracker'!$F$8:$F$703)=C433)*('4. Trading Tracker'!$L$8:$L$703))&gt;0,SUMPRODUCT((MONTH('4. Trading Tracker'!$F$8:$F$703)=B433)*(YEAR('4. Trading Tracker'!$F$8:$F$703)=C433)*('4. Trading Tracker'!$L$8:$L$703)),"")</f>
        <v/>
      </c>
      <c r="L433" s="29">
        <f t="shared" si="51"/>
        <v>0</v>
      </c>
      <c r="M433" s="29" t="str">
        <f t="shared" si="52"/>
        <v/>
      </c>
      <c r="N433" s="29" t="str">
        <f t="shared" si="53"/>
        <v/>
      </c>
      <c r="O433" s="29" t="str">
        <f t="shared" si="54"/>
        <v/>
      </c>
      <c r="P433" s="29" t="str">
        <f t="shared" si="55"/>
        <v/>
      </c>
    </row>
    <row r="434" spans="1:16" s="24" customFormat="1">
      <c r="A434" s="145">
        <f t="shared" si="56"/>
        <v>57166</v>
      </c>
      <c r="B434" s="24">
        <f t="shared" si="49"/>
        <v>7</v>
      </c>
      <c r="C434" s="24">
        <f t="shared" si="50"/>
        <v>2056</v>
      </c>
      <c r="F434" s="26"/>
      <c r="G434" s="40"/>
      <c r="H434" s="40"/>
      <c r="I434" s="40"/>
      <c r="J434" s="41"/>
      <c r="K434" s="29" t="str">
        <f>IF(SUMPRODUCT((MONTH('4. Trading Tracker'!$F$8:$F$703)=B434)*(YEAR('4. Trading Tracker'!$F$8:$F$703)=C434)*('4. Trading Tracker'!$L$8:$L$703))&gt;0,SUMPRODUCT((MONTH('4. Trading Tracker'!$F$8:$F$703)=B434)*(YEAR('4. Trading Tracker'!$F$8:$F$703)=C434)*('4. Trading Tracker'!$L$8:$L$703)),"")</f>
        <v/>
      </c>
      <c r="L434" s="29">
        <f t="shared" si="51"/>
        <v>0</v>
      </c>
      <c r="M434" s="29" t="str">
        <f t="shared" si="52"/>
        <v/>
      </c>
      <c r="N434" s="29" t="str">
        <f t="shared" si="53"/>
        <v/>
      </c>
      <c r="O434" s="29" t="str">
        <f t="shared" si="54"/>
        <v/>
      </c>
      <c r="P434" s="29" t="str">
        <f t="shared" si="55"/>
        <v/>
      </c>
    </row>
    <row r="435" spans="1:16" s="24" customFormat="1">
      <c r="A435" s="145">
        <f t="shared" si="56"/>
        <v>57197</v>
      </c>
      <c r="B435" s="24">
        <f t="shared" si="49"/>
        <v>8</v>
      </c>
      <c r="C435" s="24">
        <f t="shared" si="50"/>
        <v>2056</v>
      </c>
      <c r="F435" s="26"/>
      <c r="G435" s="40"/>
      <c r="H435" s="40"/>
      <c r="I435" s="40"/>
      <c r="J435" s="41"/>
      <c r="K435" s="29" t="str">
        <f>IF(SUMPRODUCT((MONTH('4. Trading Tracker'!$F$8:$F$703)=B435)*(YEAR('4. Trading Tracker'!$F$8:$F$703)=C435)*('4. Trading Tracker'!$L$8:$L$703))&gt;0,SUMPRODUCT((MONTH('4. Trading Tracker'!$F$8:$F$703)=B435)*(YEAR('4. Trading Tracker'!$F$8:$F$703)=C435)*('4. Trading Tracker'!$L$8:$L$703)),"")</f>
        <v/>
      </c>
      <c r="L435" s="29">
        <f t="shared" si="51"/>
        <v>0</v>
      </c>
      <c r="M435" s="29" t="str">
        <f t="shared" si="52"/>
        <v/>
      </c>
      <c r="N435" s="29" t="str">
        <f t="shared" si="53"/>
        <v/>
      </c>
      <c r="O435" s="29" t="str">
        <f t="shared" si="54"/>
        <v/>
      </c>
      <c r="P435" s="29" t="str">
        <f t="shared" si="55"/>
        <v/>
      </c>
    </row>
    <row r="436" spans="1:16" s="24" customFormat="1">
      <c r="A436" s="145">
        <f t="shared" si="56"/>
        <v>57228</v>
      </c>
      <c r="B436" s="24">
        <f t="shared" si="49"/>
        <v>9</v>
      </c>
      <c r="C436" s="24">
        <f t="shared" si="50"/>
        <v>2056</v>
      </c>
      <c r="F436" s="26"/>
      <c r="G436" s="40"/>
      <c r="H436" s="40"/>
      <c r="I436" s="40"/>
      <c r="J436" s="41"/>
      <c r="K436" s="29" t="str">
        <f>IF(SUMPRODUCT((MONTH('4. Trading Tracker'!$F$8:$F$703)=B436)*(YEAR('4. Trading Tracker'!$F$8:$F$703)=C436)*('4. Trading Tracker'!$L$8:$L$703))&gt;0,SUMPRODUCT((MONTH('4. Trading Tracker'!$F$8:$F$703)=B436)*(YEAR('4. Trading Tracker'!$F$8:$F$703)=C436)*('4. Trading Tracker'!$L$8:$L$703)),"")</f>
        <v/>
      </c>
      <c r="L436" s="29">
        <f t="shared" si="51"/>
        <v>0</v>
      </c>
      <c r="M436" s="29" t="str">
        <f t="shared" si="52"/>
        <v/>
      </c>
      <c r="N436" s="29" t="str">
        <f t="shared" si="53"/>
        <v/>
      </c>
      <c r="O436" s="29" t="str">
        <f t="shared" si="54"/>
        <v/>
      </c>
      <c r="P436" s="29" t="str">
        <f t="shared" si="55"/>
        <v/>
      </c>
    </row>
    <row r="437" spans="1:16" s="24" customFormat="1">
      <c r="A437" s="145">
        <f t="shared" si="56"/>
        <v>57258</v>
      </c>
      <c r="B437" s="24">
        <f t="shared" si="49"/>
        <v>10</v>
      </c>
      <c r="C437" s="24">
        <f t="shared" si="50"/>
        <v>2056</v>
      </c>
      <c r="F437" s="26"/>
      <c r="G437" s="40"/>
      <c r="H437" s="40"/>
      <c r="I437" s="40"/>
      <c r="J437" s="41"/>
      <c r="K437" s="29" t="str">
        <f>IF(SUMPRODUCT((MONTH('4. Trading Tracker'!$F$8:$F$703)=B437)*(YEAR('4. Trading Tracker'!$F$8:$F$703)=C437)*('4. Trading Tracker'!$L$8:$L$703))&gt;0,SUMPRODUCT((MONTH('4. Trading Tracker'!$F$8:$F$703)=B437)*(YEAR('4. Trading Tracker'!$F$8:$F$703)=C437)*('4. Trading Tracker'!$L$8:$L$703)),"")</f>
        <v/>
      </c>
      <c r="L437" s="29">
        <f t="shared" si="51"/>
        <v>0</v>
      </c>
      <c r="M437" s="29" t="str">
        <f t="shared" si="52"/>
        <v/>
      </c>
      <c r="N437" s="29" t="str">
        <f t="shared" si="53"/>
        <v/>
      </c>
      <c r="O437" s="29" t="str">
        <f t="shared" si="54"/>
        <v/>
      </c>
      <c r="P437" s="29" t="str">
        <f t="shared" si="55"/>
        <v/>
      </c>
    </row>
    <row r="438" spans="1:16" s="24" customFormat="1">
      <c r="A438" s="145">
        <f t="shared" si="56"/>
        <v>57289</v>
      </c>
      <c r="B438" s="24">
        <f t="shared" si="49"/>
        <v>11</v>
      </c>
      <c r="C438" s="24">
        <f t="shared" si="50"/>
        <v>2056</v>
      </c>
      <c r="F438" s="26"/>
      <c r="G438" s="40"/>
      <c r="H438" s="40"/>
      <c r="I438" s="40"/>
      <c r="J438" s="41"/>
      <c r="K438" s="29" t="str">
        <f>IF(SUMPRODUCT((MONTH('4. Trading Tracker'!$F$8:$F$703)=B438)*(YEAR('4. Trading Tracker'!$F$8:$F$703)=C438)*('4. Trading Tracker'!$L$8:$L$703))&gt;0,SUMPRODUCT((MONTH('4. Trading Tracker'!$F$8:$F$703)=B438)*(YEAR('4. Trading Tracker'!$F$8:$F$703)=C438)*('4. Trading Tracker'!$L$8:$L$703)),"")</f>
        <v/>
      </c>
      <c r="L438" s="29">
        <f t="shared" si="51"/>
        <v>0</v>
      </c>
      <c r="M438" s="29" t="str">
        <f t="shared" si="52"/>
        <v/>
      </c>
      <c r="N438" s="29" t="str">
        <f t="shared" si="53"/>
        <v/>
      </c>
      <c r="O438" s="29" t="str">
        <f t="shared" si="54"/>
        <v/>
      </c>
      <c r="P438" s="29" t="str">
        <f t="shared" si="55"/>
        <v/>
      </c>
    </row>
    <row r="439" spans="1:16" s="24" customFormat="1">
      <c r="A439" s="145">
        <f t="shared" si="56"/>
        <v>57319</v>
      </c>
      <c r="B439" s="24">
        <f t="shared" si="49"/>
        <v>12</v>
      </c>
      <c r="C439" s="24">
        <f t="shared" si="50"/>
        <v>2056</v>
      </c>
      <c r="F439" s="26"/>
      <c r="G439" s="40"/>
      <c r="H439" s="40"/>
      <c r="I439" s="40"/>
      <c r="J439" s="41"/>
      <c r="K439" s="29" t="str">
        <f>IF(SUMPRODUCT((MONTH('4. Trading Tracker'!$F$8:$F$703)=B439)*(YEAR('4. Trading Tracker'!$F$8:$F$703)=C439)*('4. Trading Tracker'!$L$8:$L$703))&gt;0,SUMPRODUCT((MONTH('4. Trading Tracker'!$F$8:$F$703)=B439)*(YEAR('4. Trading Tracker'!$F$8:$F$703)=C439)*('4. Trading Tracker'!$L$8:$L$703)),"")</f>
        <v/>
      </c>
      <c r="L439" s="29">
        <f t="shared" si="51"/>
        <v>0</v>
      </c>
      <c r="M439" s="29" t="str">
        <f t="shared" si="52"/>
        <v/>
      </c>
      <c r="N439" s="29" t="str">
        <f t="shared" si="53"/>
        <v/>
      </c>
      <c r="O439" s="29" t="str">
        <f t="shared" si="54"/>
        <v/>
      </c>
      <c r="P439" s="29" t="str">
        <f t="shared" si="55"/>
        <v/>
      </c>
    </row>
    <row r="440" spans="1:16" s="24" customFormat="1">
      <c r="A440" s="145">
        <f t="shared" si="56"/>
        <v>57350</v>
      </c>
      <c r="B440" s="24">
        <f t="shared" si="49"/>
        <v>1</v>
      </c>
      <c r="C440" s="24">
        <f t="shared" si="50"/>
        <v>2057</v>
      </c>
      <c r="F440" s="26"/>
      <c r="G440" s="40"/>
      <c r="H440" s="40"/>
      <c r="I440" s="40"/>
      <c r="J440" s="41"/>
      <c r="K440" s="29" t="str">
        <f>IF(SUMPRODUCT((MONTH('4. Trading Tracker'!$F$8:$F$703)=B440)*(YEAR('4. Trading Tracker'!$F$8:$F$703)=C440)*('4. Trading Tracker'!$L$8:$L$703))&gt;0,SUMPRODUCT((MONTH('4. Trading Tracker'!$F$8:$F$703)=B440)*(YEAR('4. Trading Tracker'!$F$8:$F$703)=C440)*('4. Trading Tracker'!$L$8:$L$703)),"")</f>
        <v/>
      </c>
      <c r="L440" s="29">
        <f t="shared" si="51"/>
        <v>0</v>
      </c>
      <c r="M440" s="29" t="str">
        <f t="shared" si="52"/>
        <v/>
      </c>
      <c r="N440" s="29" t="str">
        <f t="shared" si="53"/>
        <v/>
      </c>
      <c r="O440" s="29" t="str">
        <f t="shared" si="54"/>
        <v/>
      </c>
      <c r="P440" s="29" t="str">
        <f t="shared" si="55"/>
        <v/>
      </c>
    </row>
    <row r="441" spans="1:16" s="24" customFormat="1">
      <c r="A441" s="145">
        <f t="shared" si="56"/>
        <v>57381</v>
      </c>
      <c r="B441" s="24">
        <f t="shared" si="49"/>
        <v>2</v>
      </c>
      <c r="C441" s="24">
        <f t="shared" si="50"/>
        <v>2057</v>
      </c>
      <c r="F441" s="26"/>
      <c r="G441" s="40"/>
      <c r="H441" s="40"/>
      <c r="I441" s="40"/>
      <c r="J441" s="41"/>
      <c r="K441" s="29" t="str">
        <f>IF(SUMPRODUCT((MONTH('4. Trading Tracker'!$F$8:$F$703)=B441)*(YEAR('4. Trading Tracker'!$F$8:$F$703)=C441)*('4. Trading Tracker'!$L$8:$L$703))&gt;0,SUMPRODUCT((MONTH('4. Trading Tracker'!$F$8:$F$703)=B441)*(YEAR('4. Trading Tracker'!$F$8:$F$703)=C441)*('4. Trading Tracker'!$L$8:$L$703)),"")</f>
        <v/>
      </c>
      <c r="L441" s="29">
        <f t="shared" si="51"/>
        <v>0</v>
      </c>
      <c r="M441" s="29" t="str">
        <f t="shared" si="52"/>
        <v/>
      </c>
      <c r="N441" s="29" t="str">
        <f t="shared" si="53"/>
        <v/>
      </c>
      <c r="O441" s="29" t="str">
        <f t="shared" si="54"/>
        <v/>
      </c>
      <c r="P441" s="29" t="str">
        <f t="shared" si="55"/>
        <v/>
      </c>
    </row>
    <row r="442" spans="1:16" s="24" customFormat="1">
      <c r="A442" s="145">
        <f t="shared" si="56"/>
        <v>57409</v>
      </c>
      <c r="B442" s="24">
        <f t="shared" si="49"/>
        <v>3</v>
      </c>
      <c r="C442" s="24">
        <f t="shared" si="50"/>
        <v>2057</v>
      </c>
      <c r="F442" s="26"/>
      <c r="G442" s="40"/>
      <c r="H442" s="40"/>
      <c r="I442" s="40"/>
      <c r="J442" s="41"/>
      <c r="K442" s="29" t="str">
        <f>IF(SUMPRODUCT((MONTH('4. Trading Tracker'!$F$8:$F$703)=B442)*(YEAR('4. Trading Tracker'!$F$8:$F$703)=C442)*('4. Trading Tracker'!$L$8:$L$703))&gt;0,SUMPRODUCT((MONTH('4. Trading Tracker'!$F$8:$F$703)=B442)*(YEAR('4. Trading Tracker'!$F$8:$F$703)=C442)*('4. Trading Tracker'!$L$8:$L$703)),"")</f>
        <v/>
      </c>
      <c r="L442" s="29">
        <f t="shared" si="51"/>
        <v>0</v>
      </c>
      <c r="M442" s="29" t="str">
        <f t="shared" si="52"/>
        <v/>
      </c>
      <c r="N442" s="29" t="str">
        <f t="shared" si="53"/>
        <v/>
      </c>
      <c r="O442" s="29" t="str">
        <f t="shared" si="54"/>
        <v/>
      </c>
      <c r="P442" s="29" t="str">
        <f t="shared" si="55"/>
        <v/>
      </c>
    </row>
    <row r="443" spans="1:16" s="24" customFormat="1">
      <c r="A443" s="145">
        <f t="shared" si="56"/>
        <v>57440</v>
      </c>
      <c r="B443" s="24">
        <f t="shared" si="49"/>
        <v>4</v>
      </c>
      <c r="C443" s="24">
        <f t="shared" si="50"/>
        <v>2057</v>
      </c>
      <c r="F443" s="26"/>
      <c r="G443" s="40"/>
      <c r="H443" s="40"/>
      <c r="I443" s="40"/>
      <c r="J443" s="41"/>
      <c r="K443" s="29" t="str">
        <f>IF(SUMPRODUCT((MONTH('4. Trading Tracker'!$F$8:$F$703)=B443)*(YEAR('4. Trading Tracker'!$F$8:$F$703)=C443)*('4. Trading Tracker'!$L$8:$L$703))&gt;0,SUMPRODUCT((MONTH('4. Trading Tracker'!$F$8:$F$703)=B443)*(YEAR('4. Trading Tracker'!$F$8:$F$703)=C443)*('4. Trading Tracker'!$L$8:$L$703)),"")</f>
        <v/>
      </c>
      <c r="L443" s="29">
        <f t="shared" si="51"/>
        <v>0</v>
      </c>
      <c r="M443" s="29" t="str">
        <f t="shared" si="52"/>
        <v/>
      </c>
      <c r="N443" s="29" t="str">
        <f t="shared" si="53"/>
        <v/>
      </c>
      <c r="O443" s="29" t="str">
        <f t="shared" si="54"/>
        <v/>
      </c>
      <c r="P443" s="29" t="str">
        <f t="shared" si="55"/>
        <v/>
      </c>
    </row>
    <row r="444" spans="1:16" s="24" customFormat="1">
      <c r="A444" s="145">
        <f t="shared" si="56"/>
        <v>57470</v>
      </c>
      <c r="B444" s="24">
        <f t="shared" si="49"/>
        <v>5</v>
      </c>
      <c r="C444" s="24">
        <f t="shared" si="50"/>
        <v>2057</v>
      </c>
      <c r="F444" s="26"/>
      <c r="G444" s="40"/>
      <c r="H444" s="40"/>
      <c r="I444" s="40"/>
      <c r="J444" s="41"/>
      <c r="K444" s="29" t="str">
        <f>IF(SUMPRODUCT((MONTH('4. Trading Tracker'!$F$8:$F$703)=B444)*(YEAR('4. Trading Tracker'!$F$8:$F$703)=C444)*('4. Trading Tracker'!$L$8:$L$703))&gt;0,SUMPRODUCT((MONTH('4. Trading Tracker'!$F$8:$F$703)=B444)*(YEAR('4. Trading Tracker'!$F$8:$F$703)=C444)*('4. Trading Tracker'!$L$8:$L$703)),"")</f>
        <v/>
      </c>
      <c r="L444" s="29">
        <f t="shared" si="51"/>
        <v>0</v>
      </c>
      <c r="M444" s="29" t="str">
        <f t="shared" si="52"/>
        <v/>
      </c>
      <c r="N444" s="29" t="str">
        <f t="shared" si="53"/>
        <v/>
      </c>
      <c r="O444" s="29" t="str">
        <f t="shared" si="54"/>
        <v/>
      </c>
      <c r="P444" s="29" t="str">
        <f t="shared" si="55"/>
        <v/>
      </c>
    </row>
    <row r="445" spans="1:16" s="24" customFormat="1">
      <c r="A445" s="145">
        <f t="shared" si="56"/>
        <v>57501</v>
      </c>
      <c r="B445" s="24">
        <f t="shared" si="49"/>
        <v>6</v>
      </c>
      <c r="C445" s="24">
        <f t="shared" si="50"/>
        <v>2057</v>
      </c>
      <c r="F445" s="26"/>
      <c r="G445" s="40"/>
      <c r="H445" s="40"/>
      <c r="I445" s="40"/>
      <c r="J445" s="41"/>
      <c r="K445" s="29" t="str">
        <f>IF(SUMPRODUCT((MONTH('4. Trading Tracker'!$F$8:$F$703)=B445)*(YEAR('4. Trading Tracker'!$F$8:$F$703)=C445)*('4. Trading Tracker'!$L$8:$L$703))&gt;0,SUMPRODUCT((MONTH('4. Trading Tracker'!$F$8:$F$703)=B445)*(YEAR('4. Trading Tracker'!$F$8:$F$703)=C445)*('4. Trading Tracker'!$L$8:$L$703)),"")</f>
        <v/>
      </c>
      <c r="L445" s="29">
        <f t="shared" si="51"/>
        <v>0</v>
      </c>
      <c r="M445" s="29" t="str">
        <f t="shared" si="52"/>
        <v/>
      </c>
      <c r="N445" s="29" t="str">
        <f t="shared" si="53"/>
        <v/>
      </c>
      <c r="O445" s="29" t="str">
        <f t="shared" si="54"/>
        <v/>
      </c>
      <c r="P445" s="29" t="str">
        <f t="shared" si="55"/>
        <v/>
      </c>
    </row>
    <row r="446" spans="1:16" s="24" customFormat="1">
      <c r="A446" s="145">
        <f t="shared" si="56"/>
        <v>57531</v>
      </c>
      <c r="B446" s="24">
        <f t="shared" si="49"/>
        <v>7</v>
      </c>
      <c r="C446" s="24">
        <f t="shared" si="50"/>
        <v>2057</v>
      </c>
      <c r="F446" s="26"/>
      <c r="G446" s="40"/>
      <c r="H446" s="40"/>
      <c r="I446" s="40"/>
      <c r="J446" s="41"/>
      <c r="K446" s="29" t="str">
        <f>IF(SUMPRODUCT((MONTH('4. Trading Tracker'!$F$8:$F$703)=B446)*(YEAR('4. Trading Tracker'!$F$8:$F$703)=C446)*('4. Trading Tracker'!$L$8:$L$703))&gt;0,SUMPRODUCT((MONTH('4. Trading Tracker'!$F$8:$F$703)=B446)*(YEAR('4. Trading Tracker'!$F$8:$F$703)=C446)*('4. Trading Tracker'!$L$8:$L$703)),"")</f>
        <v/>
      </c>
      <c r="L446" s="29">
        <f t="shared" si="51"/>
        <v>0</v>
      </c>
      <c r="M446" s="29" t="str">
        <f t="shared" si="52"/>
        <v/>
      </c>
      <c r="N446" s="29" t="str">
        <f t="shared" si="53"/>
        <v/>
      </c>
      <c r="O446" s="29" t="str">
        <f t="shared" si="54"/>
        <v/>
      </c>
      <c r="P446" s="29" t="str">
        <f t="shared" si="55"/>
        <v/>
      </c>
    </row>
    <row r="447" spans="1:16" s="24" customFormat="1">
      <c r="A447" s="145">
        <f t="shared" si="56"/>
        <v>57562</v>
      </c>
      <c r="B447" s="24">
        <f t="shared" si="49"/>
        <v>8</v>
      </c>
      <c r="C447" s="24">
        <f t="shared" si="50"/>
        <v>2057</v>
      </c>
      <c r="F447" s="26"/>
      <c r="G447" s="40"/>
      <c r="H447" s="40"/>
      <c r="I447" s="40"/>
      <c r="J447" s="41"/>
      <c r="K447" s="29" t="str">
        <f>IF(SUMPRODUCT((MONTH('4. Trading Tracker'!$F$8:$F$703)=B447)*(YEAR('4. Trading Tracker'!$F$8:$F$703)=C447)*('4. Trading Tracker'!$L$8:$L$703))&gt;0,SUMPRODUCT((MONTH('4. Trading Tracker'!$F$8:$F$703)=B447)*(YEAR('4. Trading Tracker'!$F$8:$F$703)=C447)*('4. Trading Tracker'!$L$8:$L$703)),"")</f>
        <v/>
      </c>
      <c r="L447" s="29">
        <f t="shared" si="51"/>
        <v>0</v>
      </c>
      <c r="M447" s="29" t="str">
        <f t="shared" si="52"/>
        <v/>
      </c>
      <c r="N447" s="29" t="str">
        <f t="shared" si="53"/>
        <v/>
      </c>
      <c r="O447" s="29" t="str">
        <f t="shared" si="54"/>
        <v/>
      </c>
      <c r="P447" s="29" t="str">
        <f t="shared" si="55"/>
        <v/>
      </c>
    </row>
    <row r="448" spans="1:16" s="24" customFormat="1">
      <c r="A448" s="145">
        <f t="shared" si="56"/>
        <v>57593</v>
      </c>
      <c r="B448" s="24">
        <f t="shared" si="49"/>
        <v>9</v>
      </c>
      <c r="C448" s="24">
        <f t="shared" si="50"/>
        <v>2057</v>
      </c>
      <c r="F448" s="26"/>
      <c r="G448" s="40"/>
      <c r="H448" s="40"/>
      <c r="I448" s="40"/>
      <c r="J448" s="41"/>
      <c r="K448" s="29" t="str">
        <f>IF(SUMPRODUCT((MONTH('4. Trading Tracker'!$F$8:$F$703)=B448)*(YEAR('4. Trading Tracker'!$F$8:$F$703)=C448)*('4. Trading Tracker'!$L$8:$L$703))&gt;0,SUMPRODUCT((MONTH('4. Trading Tracker'!$F$8:$F$703)=B448)*(YEAR('4. Trading Tracker'!$F$8:$F$703)=C448)*('4. Trading Tracker'!$L$8:$L$703)),"")</f>
        <v/>
      </c>
      <c r="L448" s="29">
        <f t="shared" si="51"/>
        <v>0</v>
      </c>
      <c r="M448" s="29" t="str">
        <f t="shared" si="52"/>
        <v/>
      </c>
      <c r="N448" s="29" t="str">
        <f t="shared" si="53"/>
        <v/>
      </c>
      <c r="O448" s="29" t="str">
        <f t="shared" si="54"/>
        <v/>
      </c>
      <c r="P448" s="29" t="str">
        <f t="shared" si="55"/>
        <v/>
      </c>
    </row>
    <row r="449" spans="1:16" s="24" customFormat="1">
      <c r="A449" s="145">
        <f t="shared" si="56"/>
        <v>57623</v>
      </c>
      <c r="B449" s="24">
        <f t="shared" si="49"/>
        <v>10</v>
      </c>
      <c r="C449" s="24">
        <f t="shared" si="50"/>
        <v>2057</v>
      </c>
      <c r="F449" s="26"/>
      <c r="G449" s="40"/>
      <c r="H449" s="40"/>
      <c r="I449" s="40"/>
      <c r="J449" s="41"/>
      <c r="K449" s="29" t="str">
        <f>IF(SUMPRODUCT((MONTH('4. Trading Tracker'!$F$8:$F$703)=B449)*(YEAR('4. Trading Tracker'!$F$8:$F$703)=C449)*('4. Trading Tracker'!$L$8:$L$703))&gt;0,SUMPRODUCT((MONTH('4. Trading Tracker'!$F$8:$F$703)=B449)*(YEAR('4. Trading Tracker'!$F$8:$F$703)=C449)*('4. Trading Tracker'!$L$8:$L$703)),"")</f>
        <v/>
      </c>
      <c r="L449" s="29">
        <f t="shared" si="51"/>
        <v>0</v>
      </c>
      <c r="M449" s="29" t="str">
        <f t="shared" si="52"/>
        <v/>
      </c>
      <c r="N449" s="29" t="str">
        <f t="shared" si="53"/>
        <v/>
      </c>
      <c r="O449" s="29" t="str">
        <f t="shared" si="54"/>
        <v/>
      </c>
      <c r="P449" s="29" t="str">
        <f t="shared" si="55"/>
        <v/>
      </c>
    </row>
    <row r="450" spans="1:16" s="24" customFormat="1">
      <c r="A450" s="145">
        <f t="shared" si="56"/>
        <v>57654</v>
      </c>
      <c r="B450" s="24">
        <f t="shared" si="49"/>
        <v>11</v>
      </c>
      <c r="C450" s="24">
        <f t="shared" si="50"/>
        <v>2057</v>
      </c>
      <c r="F450" s="26"/>
      <c r="G450" s="40"/>
      <c r="H450" s="40"/>
      <c r="I450" s="40"/>
      <c r="J450" s="41"/>
      <c r="K450" s="29" t="str">
        <f>IF(SUMPRODUCT((MONTH('4. Trading Tracker'!$F$8:$F$703)=B450)*(YEAR('4. Trading Tracker'!$F$8:$F$703)=C450)*('4. Trading Tracker'!$L$8:$L$703))&gt;0,SUMPRODUCT((MONTH('4. Trading Tracker'!$F$8:$F$703)=B450)*(YEAR('4. Trading Tracker'!$F$8:$F$703)=C450)*('4. Trading Tracker'!$L$8:$L$703)),"")</f>
        <v/>
      </c>
      <c r="L450" s="29">
        <f t="shared" si="51"/>
        <v>0</v>
      </c>
      <c r="M450" s="29" t="str">
        <f t="shared" si="52"/>
        <v/>
      </c>
      <c r="N450" s="29" t="str">
        <f t="shared" si="53"/>
        <v/>
      </c>
      <c r="O450" s="29" t="str">
        <f t="shared" si="54"/>
        <v/>
      </c>
      <c r="P450" s="29" t="str">
        <f t="shared" si="55"/>
        <v/>
      </c>
    </row>
    <row r="451" spans="1:16" s="24" customFormat="1">
      <c r="A451" s="145">
        <f t="shared" si="56"/>
        <v>57684</v>
      </c>
      <c r="B451" s="24">
        <f t="shared" si="49"/>
        <v>12</v>
      </c>
      <c r="C451" s="24">
        <f t="shared" si="50"/>
        <v>2057</v>
      </c>
      <c r="F451" s="26"/>
      <c r="G451" s="40"/>
      <c r="H451" s="40"/>
      <c r="I451" s="40"/>
      <c r="J451" s="41"/>
      <c r="K451" s="29" t="str">
        <f>IF(SUMPRODUCT((MONTH('4. Trading Tracker'!$F$8:$F$703)=B451)*(YEAR('4. Trading Tracker'!$F$8:$F$703)=C451)*('4. Trading Tracker'!$L$8:$L$703))&gt;0,SUMPRODUCT((MONTH('4. Trading Tracker'!$F$8:$F$703)=B451)*(YEAR('4. Trading Tracker'!$F$8:$F$703)=C451)*('4. Trading Tracker'!$L$8:$L$703)),"")</f>
        <v/>
      </c>
      <c r="L451" s="29">
        <f t="shared" si="51"/>
        <v>0</v>
      </c>
      <c r="M451" s="29" t="str">
        <f t="shared" si="52"/>
        <v/>
      </c>
      <c r="N451" s="29" t="str">
        <f t="shared" si="53"/>
        <v/>
      </c>
      <c r="O451" s="29" t="str">
        <f t="shared" si="54"/>
        <v/>
      </c>
      <c r="P451" s="29" t="str">
        <f t="shared" si="55"/>
        <v/>
      </c>
    </row>
    <row r="452" spans="1:16" s="24" customFormat="1">
      <c r="A452" s="145">
        <f t="shared" si="56"/>
        <v>57715</v>
      </c>
      <c r="B452" s="24">
        <f t="shared" si="49"/>
        <v>1</v>
      </c>
      <c r="C452" s="24">
        <f t="shared" si="50"/>
        <v>2058</v>
      </c>
      <c r="F452" s="26"/>
      <c r="G452" s="40"/>
      <c r="H452" s="40"/>
      <c r="I452" s="40"/>
      <c r="J452" s="41"/>
      <c r="K452" s="29" t="str">
        <f>IF(SUMPRODUCT((MONTH('4. Trading Tracker'!$F$8:$F$703)=B452)*(YEAR('4. Trading Tracker'!$F$8:$F$703)=C452)*('4. Trading Tracker'!$L$8:$L$703))&gt;0,SUMPRODUCT((MONTH('4. Trading Tracker'!$F$8:$F$703)=B452)*(YEAR('4. Trading Tracker'!$F$8:$F$703)=C452)*('4. Trading Tracker'!$L$8:$L$703)),"")</f>
        <v/>
      </c>
      <c r="L452" s="29">
        <f t="shared" si="51"/>
        <v>0</v>
      </c>
      <c r="M452" s="29" t="str">
        <f t="shared" si="52"/>
        <v/>
      </c>
      <c r="N452" s="29" t="str">
        <f t="shared" si="53"/>
        <v/>
      </c>
      <c r="O452" s="29" t="str">
        <f t="shared" si="54"/>
        <v/>
      </c>
      <c r="P452" s="29" t="str">
        <f t="shared" si="55"/>
        <v/>
      </c>
    </row>
    <row r="453" spans="1:16" s="24" customFormat="1">
      <c r="A453" s="145">
        <f t="shared" si="56"/>
        <v>57746</v>
      </c>
      <c r="B453" s="24">
        <f t="shared" si="49"/>
        <v>2</v>
      </c>
      <c r="C453" s="24">
        <f t="shared" si="50"/>
        <v>2058</v>
      </c>
      <c r="F453" s="26"/>
      <c r="G453" s="40"/>
      <c r="H453" s="40"/>
      <c r="I453" s="40"/>
      <c r="J453" s="41"/>
      <c r="K453" s="29" t="str">
        <f>IF(SUMPRODUCT((MONTH('4. Trading Tracker'!$F$8:$F$703)=B453)*(YEAR('4. Trading Tracker'!$F$8:$F$703)=C453)*('4. Trading Tracker'!$L$8:$L$703))&gt;0,SUMPRODUCT((MONTH('4. Trading Tracker'!$F$8:$F$703)=B453)*(YEAR('4. Trading Tracker'!$F$8:$F$703)=C453)*('4. Trading Tracker'!$L$8:$L$703)),"")</f>
        <v/>
      </c>
      <c r="L453" s="29">
        <f t="shared" si="51"/>
        <v>0</v>
      </c>
      <c r="M453" s="29" t="str">
        <f t="shared" si="52"/>
        <v/>
      </c>
      <c r="N453" s="29" t="str">
        <f t="shared" si="53"/>
        <v/>
      </c>
      <c r="O453" s="29" t="str">
        <f t="shared" si="54"/>
        <v/>
      </c>
      <c r="P453" s="29" t="str">
        <f t="shared" si="55"/>
        <v/>
      </c>
    </row>
    <row r="454" spans="1:16" s="24" customFormat="1">
      <c r="A454" s="145">
        <f t="shared" si="56"/>
        <v>57774</v>
      </c>
      <c r="B454" s="24">
        <f t="shared" si="49"/>
        <v>3</v>
      </c>
      <c r="C454" s="24">
        <f t="shared" si="50"/>
        <v>2058</v>
      </c>
      <c r="F454" s="26"/>
      <c r="G454" s="40"/>
      <c r="H454" s="40"/>
      <c r="I454" s="40"/>
      <c r="J454" s="41"/>
      <c r="K454" s="29" t="str">
        <f>IF(SUMPRODUCT((MONTH('4. Trading Tracker'!$F$8:$F$703)=B454)*(YEAR('4. Trading Tracker'!$F$8:$F$703)=C454)*('4. Trading Tracker'!$L$8:$L$703))&gt;0,SUMPRODUCT((MONTH('4. Trading Tracker'!$F$8:$F$703)=B454)*(YEAR('4. Trading Tracker'!$F$8:$F$703)=C454)*('4. Trading Tracker'!$L$8:$L$703)),"")</f>
        <v/>
      </c>
      <c r="L454" s="29">
        <f t="shared" si="51"/>
        <v>0</v>
      </c>
      <c r="M454" s="29" t="str">
        <f t="shared" si="52"/>
        <v/>
      </c>
      <c r="N454" s="29" t="str">
        <f t="shared" si="53"/>
        <v/>
      </c>
      <c r="O454" s="29" t="str">
        <f t="shared" si="54"/>
        <v/>
      </c>
      <c r="P454" s="29" t="str">
        <f t="shared" si="55"/>
        <v/>
      </c>
    </row>
    <row r="455" spans="1:16" s="24" customFormat="1">
      <c r="A455" s="145">
        <f t="shared" si="56"/>
        <v>57805</v>
      </c>
      <c r="B455" s="24">
        <f t="shared" si="49"/>
        <v>4</v>
      </c>
      <c r="C455" s="24">
        <f t="shared" si="50"/>
        <v>2058</v>
      </c>
      <c r="F455" s="26"/>
      <c r="G455" s="40"/>
      <c r="H455" s="40"/>
      <c r="I455" s="40"/>
      <c r="J455" s="41"/>
      <c r="K455" s="29" t="str">
        <f>IF(SUMPRODUCT((MONTH('4. Trading Tracker'!$F$8:$F$703)=B455)*(YEAR('4. Trading Tracker'!$F$8:$F$703)=C455)*('4. Trading Tracker'!$L$8:$L$703))&gt;0,SUMPRODUCT((MONTH('4. Trading Tracker'!$F$8:$F$703)=B455)*(YEAR('4. Trading Tracker'!$F$8:$F$703)=C455)*('4. Trading Tracker'!$L$8:$L$703)),"")</f>
        <v/>
      </c>
      <c r="L455" s="29">
        <f t="shared" si="51"/>
        <v>0</v>
      </c>
      <c r="M455" s="29" t="str">
        <f t="shared" si="52"/>
        <v/>
      </c>
      <c r="N455" s="29" t="str">
        <f t="shared" si="53"/>
        <v/>
      </c>
      <c r="O455" s="29" t="str">
        <f t="shared" si="54"/>
        <v/>
      </c>
      <c r="P455" s="29" t="str">
        <f t="shared" si="55"/>
        <v/>
      </c>
    </row>
    <row r="456" spans="1:16" s="24" customFormat="1">
      <c r="A456" s="145">
        <f t="shared" si="56"/>
        <v>57835</v>
      </c>
      <c r="B456" s="24">
        <f t="shared" si="49"/>
        <v>5</v>
      </c>
      <c r="C456" s="24">
        <f t="shared" si="50"/>
        <v>2058</v>
      </c>
      <c r="F456" s="26"/>
      <c r="G456" s="40"/>
      <c r="H456" s="40"/>
      <c r="I456" s="40"/>
      <c r="J456" s="41"/>
      <c r="K456" s="29" t="str">
        <f>IF(SUMPRODUCT((MONTH('4. Trading Tracker'!$F$8:$F$703)=B456)*(YEAR('4. Trading Tracker'!$F$8:$F$703)=C456)*('4. Trading Tracker'!$L$8:$L$703))&gt;0,SUMPRODUCT((MONTH('4. Trading Tracker'!$F$8:$F$703)=B456)*(YEAR('4. Trading Tracker'!$F$8:$F$703)=C456)*('4. Trading Tracker'!$L$8:$L$703)),"")</f>
        <v/>
      </c>
      <c r="L456" s="29">
        <f t="shared" si="51"/>
        <v>0</v>
      </c>
      <c r="M456" s="29" t="str">
        <f t="shared" si="52"/>
        <v/>
      </c>
      <c r="N456" s="29" t="str">
        <f t="shared" si="53"/>
        <v/>
      </c>
      <c r="O456" s="29" t="str">
        <f t="shared" si="54"/>
        <v/>
      </c>
      <c r="P456" s="29" t="str">
        <f t="shared" si="55"/>
        <v/>
      </c>
    </row>
    <row r="457" spans="1:16" s="24" customFormat="1">
      <c r="A457" s="145">
        <f t="shared" si="56"/>
        <v>57866</v>
      </c>
      <c r="B457" s="24">
        <f t="shared" ref="B457:B520" si="57">MONTH(A457)</f>
        <v>6</v>
      </c>
      <c r="C457" s="24">
        <f t="shared" ref="C457:C520" si="58">YEAR(A457)</f>
        <v>2058</v>
      </c>
      <c r="F457" s="26"/>
      <c r="G457" s="40"/>
      <c r="H457" s="40"/>
      <c r="I457" s="40"/>
      <c r="J457" s="41"/>
      <c r="K457" s="29" t="str">
        <f>IF(SUMPRODUCT((MONTH('4. Trading Tracker'!$F$8:$F$703)=B457)*(YEAR('4. Trading Tracker'!$F$8:$F$703)=C457)*('4. Trading Tracker'!$L$8:$L$703))&gt;0,SUMPRODUCT((MONTH('4. Trading Tracker'!$F$8:$F$703)=B457)*(YEAR('4. Trading Tracker'!$F$8:$F$703)=C457)*('4. Trading Tracker'!$L$8:$L$703)),"")</f>
        <v/>
      </c>
      <c r="L457" s="29">
        <f t="shared" ref="L457:L520" si="59">IF(F457="",,(I457*J457))</f>
        <v>0</v>
      </c>
      <c r="M457" s="29" t="str">
        <f t="shared" ref="M457:M520" si="60">IF($H457=$M$7,$L457,"")</f>
        <v/>
      </c>
      <c r="N457" s="29" t="str">
        <f t="shared" ref="N457:N520" si="61">IF($H457=$N$7,$L457,"")</f>
        <v/>
      </c>
      <c r="O457" s="29" t="str">
        <f t="shared" ref="O457:O520" si="62">IF($H457=$O$7,$L457,"")</f>
        <v/>
      </c>
      <c r="P457" s="29" t="str">
        <f t="shared" ref="P457:P520" si="63">IF($H457=$P$7,$L457,"")</f>
        <v/>
      </c>
    </row>
    <row r="458" spans="1:16" s="24" customFormat="1">
      <c r="A458" s="145">
        <f t="shared" ref="A458:A521" si="64">EDATE(A457,1)</f>
        <v>57896</v>
      </c>
      <c r="B458" s="24">
        <f t="shared" si="57"/>
        <v>7</v>
      </c>
      <c r="C458" s="24">
        <f t="shared" si="58"/>
        <v>2058</v>
      </c>
      <c r="F458" s="26"/>
      <c r="G458" s="40"/>
      <c r="H458" s="40"/>
      <c r="I458" s="40"/>
      <c r="J458" s="41"/>
      <c r="K458" s="29" t="str">
        <f>IF(SUMPRODUCT((MONTH('4. Trading Tracker'!$F$8:$F$703)=B458)*(YEAR('4. Trading Tracker'!$F$8:$F$703)=C458)*('4. Trading Tracker'!$L$8:$L$703))&gt;0,SUMPRODUCT((MONTH('4. Trading Tracker'!$F$8:$F$703)=B458)*(YEAR('4. Trading Tracker'!$F$8:$F$703)=C458)*('4. Trading Tracker'!$L$8:$L$703)),"")</f>
        <v/>
      </c>
      <c r="L458" s="29">
        <f t="shared" si="59"/>
        <v>0</v>
      </c>
      <c r="M458" s="29" t="str">
        <f t="shared" si="60"/>
        <v/>
      </c>
      <c r="N458" s="29" t="str">
        <f t="shared" si="61"/>
        <v/>
      </c>
      <c r="O458" s="29" t="str">
        <f t="shared" si="62"/>
        <v/>
      </c>
      <c r="P458" s="29" t="str">
        <f t="shared" si="63"/>
        <v/>
      </c>
    </row>
    <row r="459" spans="1:16" s="24" customFormat="1">
      <c r="A459" s="145">
        <f t="shared" si="64"/>
        <v>57927</v>
      </c>
      <c r="B459" s="24">
        <f t="shared" si="57"/>
        <v>8</v>
      </c>
      <c r="C459" s="24">
        <f t="shared" si="58"/>
        <v>2058</v>
      </c>
      <c r="F459" s="26"/>
      <c r="G459" s="40"/>
      <c r="H459" s="40"/>
      <c r="I459" s="40"/>
      <c r="J459" s="41"/>
      <c r="K459" s="29" t="str">
        <f>IF(SUMPRODUCT((MONTH('4. Trading Tracker'!$F$8:$F$703)=B459)*(YEAR('4. Trading Tracker'!$F$8:$F$703)=C459)*('4. Trading Tracker'!$L$8:$L$703))&gt;0,SUMPRODUCT((MONTH('4. Trading Tracker'!$F$8:$F$703)=B459)*(YEAR('4. Trading Tracker'!$F$8:$F$703)=C459)*('4. Trading Tracker'!$L$8:$L$703)),"")</f>
        <v/>
      </c>
      <c r="L459" s="29">
        <f t="shared" si="59"/>
        <v>0</v>
      </c>
      <c r="M459" s="29" t="str">
        <f t="shared" si="60"/>
        <v/>
      </c>
      <c r="N459" s="29" t="str">
        <f t="shared" si="61"/>
        <v/>
      </c>
      <c r="O459" s="29" t="str">
        <f t="shared" si="62"/>
        <v/>
      </c>
      <c r="P459" s="29" t="str">
        <f t="shared" si="63"/>
        <v/>
      </c>
    </row>
    <row r="460" spans="1:16" s="24" customFormat="1">
      <c r="A460" s="145">
        <f t="shared" si="64"/>
        <v>57958</v>
      </c>
      <c r="B460" s="24">
        <f t="shared" si="57"/>
        <v>9</v>
      </c>
      <c r="C460" s="24">
        <f t="shared" si="58"/>
        <v>2058</v>
      </c>
      <c r="F460" s="26"/>
      <c r="G460" s="40"/>
      <c r="H460" s="40"/>
      <c r="I460" s="40"/>
      <c r="J460" s="41"/>
      <c r="K460" s="29" t="str">
        <f>IF(SUMPRODUCT((MONTH('4. Trading Tracker'!$F$8:$F$703)=B460)*(YEAR('4. Trading Tracker'!$F$8:$F$703)=C460)*('4. Trading Tracker'!$L$8:$L$703))&gt;0,SUMPRODUCT((MONTH('4. Trading Tracker'!$F$8:$F$703)=B460)*(YEAR('4. Trading Tracker'!$F$8:$F$703)=C460)*('4. Trading Tracker'!$L$8:$L$703)),"")</f>
        <v/>
      </c>
      <c r="L460" s="29">
        <f t="shared" si="59"/>
        <v>0</v>
      </c>
      <c r="M460" s="29" t="str">
        <f t="shared" si="60"/>
        <v/>
      </c>
      <c r="N460" s="29" t="str">
        <f t="shared" si="61"/>
        <v/>
      </c>
      <c r="O460" s="29" t="str">
        <f t="shared" si="62"/>
        <v/>
      </c>
      <c r="P460" s="29" t="str">
        <f t="shared" si="63"/>
        <v/>
      </c>
    </row>
    <row r="461" spans="1:16" s="24" customFormat="1">
      <c r="A461" s="145">
        <f t="shared" si="64"/>
        <v>57988</v>
      </c>
      <c r="B461" s="24">
        <f t="shared" si="57"/>
        <v>10</v>
      </c>
      <c r="C461" s="24">
        <f t="shared" si="58"/>
        <v>2058</v>
      </c>
      <c r="F461" s="26"/>
      <c r="G461" s="40"/>
      <c r="H461" s="40"/>
      <c r="I461" s="40"/>
      <c r="J461" s="41"/>
      <c r="K461" s="29" t="str">
        <f>IF(SUMPRODUCT((MONTH('4. Trading Tracker'!$F$8:$F$703)=B461)*(YEAR('4. Trading Tracker'!$F$8:$F$703)=C461)*('4. Trading Tracker'!$L$8:$L$703))&gt;0,SUMPRODUCT((MONTH('4. Trading Tracker'!$F$8:$F$703)=B461)*(YEAR('4. Trading Tracker'!$F$8:$F$703)=C461)*('4. Trading Tracker'!$L$8:$L$703)),"")</f>
        <v/>
      </c>
      <c r="L461" s="29">
        <f t="shared" si="59"/>
        <v>0</v>
      </c>
      <c r="M461" s="29" t="str">
        <f t="shared" si="60"/>
        <v/>
      </c>
      <c r="N461" s="29" t="str">
        <f t="shared" si="61"/>
        <v/>
      </c>
      <c r="O461" s="29" t="str">
        <f t="shared" si="62"/>
        <v/>
      </c>
      <c r="P461" s="29" t="str">
        <f t="shared" si="63"/>
        <v/>
      </c>
    </row>
    <row r="462" spans="1:16" s="24" customFormat="1">
      <c r="A462" s="145">
        <f t="shared" si="64"/>
        <v>58019</v>
      </c>
      <c r="B462" s="24">
        <f t="shared" si="57"/>
        <v>11</v>
      </c>
      <c r="C462" s="24">
        <f t="shared" si="58"/>
        <v>2058</v>
      </c>
      <c r="F462" s="26"/>
      <c r="G462" s="40"/>
      <c r="H462" s="40"/>
      <c r="I462" s="40"/>
      <c r="J462" s="41"/>
      <c r="K462" s="29" t="str">
        <f>IF(SUMPRODUCT((MONTH('4. Trading Tracker'!$F$8:$F$703)=B462)*(YEAR('4. Trading Tracker'!$F$8:$F$703)=C462)*('4. Trading Tracker'!$L$8:$L$703))&gt;0,SUMPRODUCT((MONTH('4. Trading Tracker'!$F$8:$F$703)=B462)*(YEAR('4. Trading Tracker'!$F$8:$F$703)=C462)*('4. Trading Tracker'!$L$8:$L$703)),"")</f>
        <v/>
      </c>
      <c r="L462" s="29">
        <f t="shared" si="59"/>
        <v>0</v>
      </c>
      <c r="M462" s="29" t="str">
        <f t="shared" si="60"/>
        <v/>
      </c>
      <c r="N462" s="29" t="str">
        <f t="shared" si="61"/>
        <v/>
      </c>
      <c r="O462" s="29" t="str">
        <f t="shared" si="62"/>
        <v/>
      </c>
      <c r="P462" s="29" t="str">
        <f t="shared" si="63"/>
        <v/>
      </c>
    </row>
    <row r="463" spans="1:16" s="24" customFormat="1">
      <c r="A463" s="145">
        <f t="shared" si="64"/>
        <v>58049</v>
      </c>
      <c r="B463" s="24">
        <f t="shared" si="57"/>
        <v>12</v>
      </c>
      <c r="C463" s="24">
        <f t="shared" si="58"/>
        <v>2058</v>
      </c>
      <c r="F463" s="26"/>
      <c r="G463" s="40"/>
      <c r="H463" s="40"/>
      <c r="I463" s="40"/>
      <c r="J463" s="41"/>
      <c r="K463" s="29" t="str">
        <f>IF(SUMPRODUCT((MONTH('4. Trading Tracker'!$F$8:$F$703)=B463)*(YEAR('4. Trading Tracker'!$F$8:$F$703)=C463)*('4. Trading Tracker'!$L$8:$L$703))&gt;0,SUMPRODUCT((MONTH('4. Trading Tracker'!$F$8:$F$703)=B463)*(YEAR('4. Trading Tracker'!$F$8:$F$703)=C463)*('4. Trading Tracker'!$L$8:$L$703)),"")</f>
        <v/>
      </c>
      <c r="L463" s="29">
        <f t="shared" si="59"/>
        <v>0</v>
      </c>
      <c r="M463" s="29" t="str">
        <f t="shared" si="60"/>
        <v/>
      </c>
      <c r="N463" s="29" t="str">
        <f t="shared" si="61"/>
        <v/>
      </c>
      <c r="O463" s="29" t="str">
        <f t="shared" si="62"/>
        <v/>
      </c>
      <c r="P463" s="29" t="str">
        <f t="shared" si="63"/>
        <v/>
      </c>
    </row>
    <row r="464" spans="1:16" s="24" customFormat="1">
      <c r="A464" s="145">
        <f t="shared" si="64"/>
        <v>58080</v>
      </c>
      <c r="B464" s="24">
        <f t="shared" si="57"/>
        <v>1</v>
      </c>
      <c r="C464" s="24">
        <f t="shared" si="58"/>
        <v>2059</v>
      </c>
      <c r="F464" s="26"/>
      <c r="G464" s="40"/>
      <c r="H464" s="40"/>
      <c r="I464" s="40"/>
      <c r="J464" s="41"/>
      <c r="K464" s="29" t="str">
        <f>IF(SUMPRODUCT((MONTH('4. Trading Tracker'!$F$8:$F$703)=B464)*(YEAR('4. Trading Tracker'!$F$8:$F$703)=C464)*('4. Trading Tracker'!$L$8:$L$703))&gt;0,SUMPRODUCT((MONTH('4. Trading Tracker'!$F$8:$F$703)=B464)*(YEAR('4. Trading Tracker'!$F$8:$F$703)=C464)*('4. Trading Tracker'!$L$8:$L$703)),"")</f>
        <v/>
      </c>
      <c r="L464" s="29">
        <f t="shared" si="59"/>
        <v>0</v>
      </c>
      <c r="M464" s="29" t="str">
        <f t="shared" si="60"/>
        <v/>
      </c>
      <c r="N464" s="29" t="str">
        <f t="shared" si="61"/>
        <v/>
      </c>
      <c r="O464" s="29" t="str">
        <f t="shared" si="62"/>
        <v/>
      </c>
      <c r="P464" s="29" t="str">
        <f t="shared" si="63"/>
        <v/>
      </c>
    </row>
    <row r="465" spans="1:16" s="24" customFormat="1">
      <c r="A465" s="145">
        <f t="shared" si="64"/>
        <v>58111</v>
      </c>
      <c r="B465" s="24">
        <f t="shared" si="57"/>
        <v>2</v>
      </c>
      <c r="C465" s="24">
        <f t="shared" si="58"/>
        <v>2059</v>
      </c>
      <c r="F465" s="26"/>
      <c r="G465" s="40"/>
      <c r="H465" s="40"/>
      <c r="I465" s="40"/>
      <c r="J465" s="41"/>
      <c r="K465" s="29" t="str">
        <f>IF(SUMPRODUCT((MONTH('4. Trading Tracker'!$F$8:$F$703)=B465)*(YEAR('4. Trading Tracker'!$F$8:$F$703)=C465)*('4. Trading Tracker'!$L$8:$L$703))&gt;0,SUMPRODUCT((MONTH('4. Trading Tracker'!$F$8:$F$703)=B465)*(YEAR('4. Trading Tracker'!$F$8:$F$703)=C465)*('4. Trading Tracker'!$L$8:$L$703)),"")</f>
        <v/>
      </c>
      <c r="L465" s="29">
        <f t="shared" si="59"/>
        <v>0</v>
      </c>
      <c r="M465" s="29" t="str">
        <f t="shared" si="60"/>
        <v/>
      </c>
      <c r="N465" s="29" t="str">
        <f t="shared" si="61"/>
        <v/>
      </c>
      <c r="O465" s="29" t="str">
        <f t="shared" si="62"/>
        <v/>
      </c>
      <c r="P465" s="29" t="str">
        <f t="shared" si="63"/>
        <v/>
      </c>
    </row>
    <row r="466" spans="1:16" s="24" customFormat="1">
      <c r="A466" s="145">
        <f t="shared" si="64"/>
        <v>58139</v>
      </c>
      <c r="B466" s="24">
        <f t="shared" si="57"/>
        <v>3</v>
      </c>
      <c r="C466" s="24">
        <f t="shared" si="58"/>
        <v>2059</v>
      </c>
      <c r="F466" s="26"/>
      <c r="G466" s="40"/>
      <c r="H466" s="40"/>
      <c r="I466" s="40"/>
      <c r="J466" s="41"/>
      <c r="K466" s="29" t="str">
        <f>IF(SUMPRODUCT((MONTH('4. Trading Tracker'!$F$8:$F$703)=B466)*(YEAR('4. Trading Tracker'!$F$8:$F$703)=C466)*('4. Trading Tracker'!$L$8:$L$703))&gt;0,SUMPRODUCT((MONTH('4. Trading Tracker'!$F$8:$F$703)=B466)*(YEAR('4. Trading Tracker'!$F$8:$F$703)=C466)*('4. Trading Tracker'!$L$8:$L$703)),"")</f>
        <v/>
      </c>
      <c r="L466" s="29">
        <f t="shared" si="59"/>
        <v>0</v>
      </c>
      <c r="M466" s="29" t="str">
        <f t="shared" si="60"/>
        <v/>
      </c>
      <c r="N466" s="29" t="str">
        <f t="shared" si="61"/>
        <v/>
      </c>
      <c r="O466" s="29" t="str">
        <f t="shared" si="62"/>
        <v/>
      </c>
      <c r="P466" s="29" t="str">
        <f t="shared" si="63"/>
        <v/>
      </c>
    </row>
    <row r="467" spans="1:16" s="24" customFormat="1">
      <c r="A467" s="145">
        <f t="shared" si="64"/>
        <v>58170</v>
      </c>
      <c r="B467" s="24">
        <f t="shared" si="57"/>
        <v>4</v>
      </c>
      <c r="C467" s="24">
        <f t="shared" si="58"/>
        <v>2059</v>
      </c>
      <c r="F467" s="26"/>
      <c r="G467" s="40"/>
      <c r="H467" s="40"/>
      <c r="I467" s="40"/>
      <c r="J467" s="41"/>
      <c r="K467" s="29" t="str">
        <f>IF(SUMPRODUCT((MONTH('4. Trading Tracker'!$F$8:$F$703)=B467)*(YEAR('4. Trading Tracker'!$F$8:$F$703)=C467)*('4. Trading Tracker'!$L$8:$L$703))&gt;0,SUMPRODUCT((MONTH('4. Trading Tracker'!$F$8:$F$703)=B467)*(YEAR('4. Trading Tracker'!$F$8:$F$703)=C467)*('4. Trading Tracker'!$L$8:$L$703)),"")</f>
        <v/>
      </c>
      <c r="L467" s="29">
        <f t="shared" si="59"/>
        <v>0</v>
      </c>
      <c r="M467" s="29" t="str">
        <f t="shared" si="60"/>
        <v/>
      </c>
      <c r="N467" s="29" t="str">
        <f t="shared" si="61"/>
        <v/>
      </c>
      <c r="O467" s="29" t="str">
        <f t="shared" si="62"/>
        <v/>
      </c>
      <c r="P467" s="29" t="str">
        <f t="shared" si="63"/>
        <v/>
      </c>
    </row>
    <row r="468" spans="1:16" s="24" customFormat="1">
      <c r="A468" s="145">
        <f t="shared" si="64"/>
        <v>58200</v>
      </c>
      <c r="B468" s="24">
        <f t="shared" si="57"/>
        <v>5</v>
      </c>
      <c r="C468" s="24">
        <f t="shared" si="58"/>
        <v>2059</v>
      </c>
      <c r="F468" s="26"/>
      <c r="G468" s="40"/>
      <c r="H468" s="40"/>
      <c r="I468" s="40"/>
      <c r="J468" s="41"/>
      <c r="K468" s="29" t="str">
        <f>IF(SUMPRODUCT((MONTH('4. Trading Tracker'!$F$8:$F$703)=B468)*(YEAR('4. Trading Tracker'!$F$8:$F$703)=C468)*('4. Trading Tracker'!$L$8:$L$703))&gt;0,SUMPRODUCT((MONTH('4. Trading Tracker'!$F$8:$F$703)=B468)*(YEAR('4. Trading Tracker'!$F$8:$F$703)=C468)*('4. Trading Tracker'!$L$8:$L$703)),"")</f>
        <v/>
      </c>
      <c r="L468" s="29">
        <f t="shared" si="59"/>
        <v>0</v>
      </c>
      <c r="M468" s="29" t="str">
        <f t="shared" si="60"/>
        <v/>
      </c>
      <c r="N468" s="29" t="str">
        <f t="shared" si="61"/>
        <v/>
      </c>
      <c r="O468" s="29" t="str">
        <f t="shared" si="62"/>
        <v/>
      </c>
      <c r="P468" s="29" t="str">
        <f t="shared" si="63"/>
        <v/>
      </c>
    </row>
    <row r="469" spans="1:16" s="24" customFormat="1">
      <c r="A469" s="145">
        <f t="shared" si="64"/>
        <v>58231</v>
      </c>
      <c r="B469" s="24">
        <f t="shared" si="57"/>
        <v>6</v>
      </c>
      <c r="C469" s="24">
        <f t="shared" si="58"/>
        <v>2059</v>
      </c>
      <c r="F469" s="26"/>
      <c r="G469" s="40"/>
      <c r="H469" s="40"/>
      <c r="I469" s="40"/>
      <c r="J469" s="41"/>
      <c r="K469" s="29" t="str">
        <f>IF(SUMPRODUCT((MONTH('4. Trading Tracker'!$F$8:$F$703)=B469)*(YEAR('4. Trading Tracker'!$F$8:$F$703)=C469)*('4. Trading Tracker'!$L$8:$L$703))&gt;0,SUMPRODUCT((MONTH('4. Trading Tracker'!$F$8:$F$703)=B469)*(YEAR('4. Trading Tracker'!$F$8:$F$703)=C469)*('4. Trading Tracker'!$L$8:$L$703)),"")</f>
        <v/>
      </c>
      <c r="L469" s="29">
        <f t="shared" si="59"/>
        <v>0</v>
      </c>
      <c r="M469" s="29" t="str">
        <f t="shared" si="60"/>
        <v/>
      </c>
      <c r="N469" s="29" t="str">
        <f t="shared" si="61"/>
        <v/>
      </c>
      <c r="O469" s="29" t="str">
        <f t="shared" si="62"/>
        <v/>
      </c>
      <c r="P469" s="29" t="str">
        <f t="shared" si="63"/>
        <v/>
      </c>
    </row>
    <row r="470" spans="1:16" s="24" customFormat="1">
      <c r="A470" s="145">
        <f t="shared" si="64"/>
        <v>58261</v>
      </c>
      <c r="B470" s="24">
        <f t="shared" si="57"/>
        <v>7</v>
      </c>
      <c r="C470" s="24">
        <f t="shared" si="58"/>
        <v>2059</v>
      </c>
      <c r="F470" s="26"/>
      <c r="G470" s="40"/>
      <c r="H470" s="40"/>
      <c r="I470" s="40"/>
      <c r="J470" s="41"/>
      <c r="K470" s="29" t="str">
        <f>IF(SUMPRODUCT((MONTH('4. Trading Tracker'!$F$8:$F$703)=B470)*(YEAR('4. Trading Tracker'!$F$8:$F$703)=C470)*('4. Trading Tracker'!$L$8:$L$703))&gt;0,SUMPRODUCT((MONTH('4. Trading Tracker'!$F$8:$F$703)=B470)*(YEAR('4. Trading Tracker'!$F$8:$F$703)=C470)*('4. Trading Tracker'!$L$8:$L$703)),"")</f>
        <v/>
      </c>
      <c r="L470" s="29">
        <f t="shared" si="59"/>
        <v>0</v>
      </c>
      <c r="M470" s="29" t="str">
        <f t="shared" si="60"/>
        <v/>
      </c>
      <c r="N470" s="29" t="str">
        <f t="shared" si="61"/>
        <v/>
      </c>
      <c r="O470" s="29" t="str">
        <f t="shared" si="62"/>
        <v/>
      </c>
      <c r="P470" s="29" t="str">
        <f t="shared" si="63"/>
        <v/>
      </c>
    </row>
    <row r="471" spans="1:16" s="24" customFormat="1">
      <c r="A471" s="145">
        <f t="shared" si="64"/>
        <v>58292</v>
      </c>
      <c r="B471" s="24">
        <f t="shared" si="57"/>
        <v>8</v>
      </c>
      <c r="C471" s="24">
        <f t="shared" si="58"/>
        <v>2059</v>
      </c>
      <c r="F471" s="26"/>
      <c r="G471" s="40"/>
      <c r="H471" s="40"/>
      <c r="I471" s="40"/>
      <c r="J471" s="41"/>
      <c r="K471" s="29" t="str">
        <f>IF(SUMPRODUCT((MONTH('4. Trading Tracker'!$F$8:$F$703)=B471)*(YEAR('4. Trading Tracker'!$F$8:$F$703)=C471)*('4. Trading Tracker'!$L$8:$L$703))&gt;0,SUMPRODUCT((MONTH('4. Trading Tracker'!$F$8:$F$703)=B471)*(YEAR('4. Trading Tracker'!$F$8:$F$703)=C471)*('4. Trading Tracker'!$L$8:$L$703)),"")</f>
        <v/>
      </c>
      <c r="L471" s="29">
        <f t="shared" si="59"/>
        <v>0</v>
      </c>
      <c r="M471" s="29" t="str">
        <f t="shared" si="60"/>
        <v/>
      </c>
      <c r="N471" s="29" t="str">
        <f t="shared" si="61"/>
        <v/>
      </c>
      <c r="O471" s="29" t="str">
        <f t="shared" si="62"/>
        <v/>
      </c>
      <c r="P471" s="29" t="str">
        <f t="shared" si="63"/>
        <v/>
      </c>
    </row>
    <row r="472" spans="1:16" s="24" customFormat="1">
      <c r="A472" s="145">
        <f t="shared" si="64"/>
        <v>58323</v>
      </c>
      <c r="B472" s="24">
        <f t="shared" si="57"/>
        <v>9</v>
      </c>
      <c r="C472" s="24">
        <f t="shared" si="58"/>
        <v>2059</v>
      </c>
      <c r="F472" s="26"/>
      <c r="G472" s="40"/>
      <c r="H472" s="40"/>
      <c r="I472" s="40"/>
      <c r="J472" s="41"/>
      <c r="K472" s="29" t="str">
        <f>IF(SUMPRODUCT((MONTH('4. Trading Tracker'!$F$8:$F$703)=B472)*(YEAR('4. Trading Tracker'!$F$8:$F$703)=C472)*('4. Trading Tracker'!$L$8:$L$703))&gt;0,SUMPRODUCT((MONTH('4. Trading Tracker'!$F$8:$F$703)=B472)*(YEAR('4. Trading Tracker'!$F$8:$F$703)=C472)*('4. Trading Tracker'!$L$8:$L$703)),"")</f>
        <v/>
      </c>
      <c r="L472" s="29">
        <f t="shared" si="59"/>
        <v>0</v>
      </c>
      <c r="M472" s="29" t="str">
        <f t="shared" si="60"/>
        <v/>
      </c>
      <c r="N472" s="29" t="str">
        <f t="shared" si="61"/>
        <v/>
      </c>
      <c r="O472" s="29" t="str">
        <f t="shared" si="62"/>
        <v/>
      </c>
      <c r="P472" s="29" t="str">
        <f t="shared" si="63"/>
        <v/>
      </c>
    </row>
    <row r="473" spans="1:16" s="24" customFormat="1">
      <c r="A473" s="145">
        <f t="shared" si="64"/>
        <v>58353</v>
      </c>
      <c r="B473" s="24">
        <f t="shared" si="57"/>
        <v>10</v>
      </c>
      <c r="C473" s="24">
        <f t="shared" si="58"/>
        <v>2059</v>
      </c>
      <c r="F473" s="26"/>
      <c r="G473" s="40"/>
      <c r="H473" s="40"/>
      <c r="I473" s="40"/>
      <c r="J473" s="41"/>
      <c r="K473" s="29" t="str">
        <f>IF(SUMPRODUCT((MONTH('4. Trading Tracker'!$F$8:$F$703)=B473)*(YEAR('4. Trading Tracker'!$F$8:$F$703)=C473)*('4. Trading Tracker'!$L$8:$L$703))&gt;0,SUMPRODUCT((MONTH('4. Trading Tracker'!$F$8:$F$703)=B473)*(YEAR('4. Trading Tracker'!$F$8:$F$703)=C473)*('4. Trading Tracker'!$L$8:$L$703)),"")</f>
        <v/>
      </c>
      <c r="L473" s="29">
        <f t="shared" si="59"/>
        <v>0</v>
      </c>
      <c r="M473" s="29" t="str">
        <f t="shared" si="60"/>
        <v/>
      </c>
      <c r="N473" s="29" t="str">
        <f t="shared" si="61"/>
        <v/>
      </c>
      <c r="O473" s="29" t="str">
        <f t="shared" si="62"/>
        <v/>
      </c>
      <c r="P473" s="29" t="str">
        <f t="shared" si="63"/>
        <v/>
      </c>
    </row>
    <row r="474" spans="1:16" s="24" customFormat="1">
      <c r="A474" s="145">
        <f t="shared" si="64"/>
        <v>58384</v>
      </c>
      <c r="B474" s="24">
        <f t="shared" si="57"/>
        <v>11</v>
      </c>
      <c r="C474" s="24">
        <f t="shared" si="58"/>
        <v>2059</v>
      </c>
      <c r="F474" s="26"/>
      <c r="G474" s="40"/>
      <c r="H474" s="40"/>
      <c r="I474" s="40"/>
      <c r="J474" s="41"/>
      <c r="K474" s="29" t="str">
        <f>IF(SUMPRODUCT((MONTH('4. Trading Tracker'!$F$8:$F$703)=B474)*(YEAR('4. Trading Tracker'!$F$8:$F$703)=C474)*('4. Trading Tracker'!$L$8:$L$703))&gt;0,SUMPRODUCT((MONTH('4. Trading Tracker'!$F$8:$F$703)=B474)*(YEAR('4. Trading Tracker'!$F$8:$F$703)=C474)*('4. Trading Tracker'!$L$8:$L$703)),"")</f>
        <v/>
      </c>
      <c r="L474" s="29">
        <f t="shared" si="59"/>
        <v>0</v>
      </c>
      <c r="M474" s="29" t="str">
        <f t="shared" si="60"/>
        <v/>
      </c>
      <c r="N474" s="29" t="str">
        <f t="shared" si="61"/>
        <v/>
      </c>
      <c r="O474" s="29" t="str">
        <f t="shared" si="62"/>
        <v/>
      </c>
      <c r="P474" s="29" t="str">
        <f t="shared" si="63"/>
        <v/>
      </c>
    </row>
    <row r="475" spans="1:16" s="24" customFormat="1">
      <c r="A475" s="145">
        <f t="shared" si="64"/>
        <v>58414</v>
      </c>
      <c r="B475" s="24">
        <f t="shared" si="57"/>
        <v>12</v>
      </c>
      <c r="C475" s="24">
        <f t="shared" si="58"/>
        <v>2059</v>
      </c>
      <c r="F475" s="26"/>
      <c r="G475" s="40"/>
      <c r="H475" s="40"/>
      <c r="I475" s="40"/>
      <c r="J475" s="41"/>
      <c r="K475" s="29" t="str">
        <f>IF(SUMPRODUCT((MONTH('4. Trading Tracker'!$F$8:$F$703)=B475)*(YEAR('4. Trading Tracker'!$F$8:$F$703)=C475)*('4. Trading Tracker'!$L$8:$L$703))&gt;0,SUMPRODUCT((MONTH('4. Trading Tracker'!$F$8:$F$703)=B475)*(YEAR('4. Trading Tracker'!$F$8:$F$703)=C475)*('4. Trading Tracker'!$L$8:$L$703)),"")</f>
        <v/>
      </c>
      <c r="L475" s="29">
        <f t="shared" si="59"/>
        <v>0</v>
      </c>
      <c r="M475" s="29" t="str">
        <f t="shared" si="60"/>
        <v/>
      </c>
      <c r="N475" s="29" t="str">
        <f t="shared" si="61"/>
        <v/>
      </c>
      <c r="O475" s="29" t="str">
        <f t="shared" si="62"/>
        <v/>
      </c>
      <c r="P475" s="29" t="str">
        <f t="shared" si="63"/>
        <v/>
      </c>
    </row>
    <row r="476" spans="1:16" s="24" customFormat="1">
      <c r="A476" s="145">
        <f t="shared" si="64"/>
        <v>58445</v>
      </c>
      <c r="B476" s="24">
        <f t="shared" si="57"/>
        <v>1</v>
      </c>
      <c r="C476" s="24">
        <f t="shared" si="58"/>
        <v>2060</v>
      </c>
      <c r="F476" s="26"/>
      <c r="G476" s="40"/>
      <c r="H476" s="40"/>
      <c r="I476" s="40"/>
      <c r="J476" s="41"/>
      <c r="K476" s="29" t="str">
        <f>IF(SUMPRODUCT((MONTH('4. Trading Tracker'!$F$8:$F$703)=B476)*(YEAR('4. Trading Tracker'!$F$8:$F$703)=C476)*('4. Trading Tracker'!$L$8:$L$703))&gt;0,SUMPRODUCT((MONTH('4. Trading Tracker'!$F$8:$F$703)=B476)*(YEAR('4. Trading Tracker'!$F$8:$F$703)=C476)*('4. Trading Tracker'!$L$8:$L$703)),"")</f>
        <v/>
      </c>
      <c r="L476" s="29">
        <f t="shared" si="59"/>
        <v>0</v>
      </c>
      <c r="M476" s="29" t="str">
        <f t="shared" si="60"/>
        <v/>
      </c>
      <c r="N476" s="29" t="str">
        <f t="shared" si="61"/>
        <v/>
      </c>
      <c r="O476" s="29" t="str">
        <f t="shared" si="62"/>
        <v/>
      </c>
      <c r="P476" s="29" t="str">
        <f t="shared" si="63"/>
        <v/>
      </c>
    </row>
    <row r="477" spans="1:16" s="24" customFormat="1">
      <c r="A477" s="145">
        <f t="shared" si="64"/>
        <v>58476</v>
      </c>
      <c r="B477" s="24">
        <f t="shared" si="57"/>
        <v>2</v>
      </c>
      <c r="C477" s="24">
        <f t="shared" si="58"/>
        <v>2060</v>
      </c>
      <c r="F477" s="26"/>
      <c r="G477" s="40"/>
      <c r="H477" s="40"/>
      <c r="I477" s="40"/>
      <c r="J477" s="41"/>
      <c r="K477" s="29" t="str">
        <f>IF(SUMPRODUCT((MONTH('4. Trading Tracker'!$F$8:$F$703)=B477)*(YEAR('4. Trading Tracker'!$F$8:$F$703)=C477)*('4. Trading Tracker'!$L$8:$L$703))&gt;0,SUMPRODUCT((MONTH('4. Trading Tracker'!$F$8:$F$703)=B477)*(YEAR('4. Trading Tracker'!$F$8:$F$703)=C477)*('4. Trading Tracker'!$L$8:$L$703)),"")</f>
        <v/>
      </c>
      <c r="L477" s="29">
        <f t="shared" si="59"/>
        <v>0</v>
      </c>
      <c r="M477" s="29" t="str">
        <f t="shared" si="60"/>
        <v/>
      </c>
      <c r="N477" s="29" t="str">
        <f t="shared" si="61"/>
        <v/>
      </c>
      <c r="O477" s="29" t="str">
        <f t="shared" si="62"/>
        <v/>
      </c>
      <c r="P477" s="29" t="str">
        <f t="shared" si="63"/>
        <v/>
      </c>
    </row>
    <row r="478" spans="1:16" s="24" customFormat="1">
      <c r="A478" s="145">
        <f t="shared" si="64"/>
        <v>58505</v>
      </c>
      <c r="B478" s="24">
        <f t="shared" si="57"/>
        <v>3</v>
      </c>
      <c r="C478" s="24">
        <f t="shared" si="58"/>
        <v>2060</v>
      </c>
      <c r="F478" s="26"/>
      <c r="G478" s="40"/>
      <c r="H478" s="40"/>
      <c r="I478" s="40"/>
      <c r="J478" s="41"/>
      <c r="K478" s="29" t="str">
        <f>IF(SUMPRODUCT((MONTH('4. Trading Tracker'!$F$8:$F$703)=B478)*(YEAR('4. Trading Tracker'!$F$8:$F$703)=C478)*('4. Trading Tracker'!$L$8:$L$703))&gt;0,SUMPRODUCT((MONTH('4. Trading Tracker'!$F$8:$F$703)=B478)*(YEAR('4. Trading Tracker'!$F$8:$F$703)=C478)*('4. Trading Tracker'!$L$8:$L$703)),"")</f>
        <v/>
      </c>
      <c r="L478" s="29">
        <f t="shared" si="59"/>
        <v>0</v>
      </c>
      <c r="M478" s="29" t="str">
        <f t="shared" si="60"/>
        <v/>
      </c>
      <c r="N478" s="29" t="str">
        <f t="shared" si="61"/>
        <v/>
      </c>
      <c r="O478" s="29" t="str">
        <f t="shared" si="62"/>
        <v/>
      </c>
      <c r="P478" s="29" t="str">
        <f t="shared" si="63"/>
        <v/>
      </c>
    </row>
    <row r="479" spans="1:16" s="24" customFormat="1">
      <c r="A479" s="145">
        <f t="shared" si="64"/>
        <v>58536</v>
      </c>
      <c r="B479" s="24">
        <f t="shared" si="57"/>
        <v>4</v>
      </c>
      <c r="C479" s="24">
        <f t="shared" si="58"/>
        <v>2060</v>
      </c>
      <c r="F479" s="26"/>
      <c r="G479" s="40"/>
      <c r="H479" s="40"/>
      <c r="I479" s="40"/>
      <c r="J479" s="41"/>
      <c r="K479" s="29" t="str">
        <f>IF(SUMPRODUCT((MONTH('4. Trading Tracker'!$F$8:$F$703)=B479)*(YEAR('4. Trading Tracker'!$F$8:$F$703)=C479)*('4. Trading Tracker'!$L$8:$L$703))&gt;0,SUMPRODUCT((MONTH('4. Trading Tracker'!$F$8:$F$703)=B479)*(YEAR('4. Trading Tracker'!$F$8:$F$703)=C479)*('4. Trading Tracker'!$L$8:$L$703)),"")</f>
        <v/>
      </c>
      <c r="L479" s="29">
        <f t="shared" si="59"/>
        <v>0</v>
      </c>
      <c r="M479" s="29" t="str">
        <f t="shared" si="60"/>
        <v/>
      </c>
      <c r="N479" s="29" t="str">
        <f t="shared" si="61"/>
        <v/>
      </c>
      <c r="O479" s="29" t="str">
        <f t="shared" si="62"/>
        <v/>
      </c>
      <c r="P479" s="29" t="str">
        <f t="shared" si="63"/>
        <v/>
      </c>
    </row>
    <row r="480" spans="1:16" s="24" customFormat="1">
      <c r="A480" s="145">
        <f t="shared" si="64"/>
        <v>58566</v>
      </c>
      <c r="B480" s="24">
        <f t="shared" si="57"/>
        <v>5</v>
      </c>
      <c r="C480" s="24">
        <f t="shared" si="58"/>
        <v>2060</v>
      </c>
      <c r="F480" s="26"/>
      <c r="G480" s="40"/>
      <c r="H480" s="40"/>
      <c r="I480" s="40"/>
      <c r="J480" s="41"/>
      <c r="K480" s="29" t="str">
        <f>IF(SUMPRODUCT((MONTH('4. Trading Tracker'!$F$8:$F$703)=B480)*(YEAR('4. Trading Tracker'!$F$8:$F$703)=C480)*('4. Trading Tracker'!$L$8:$L$703))&gt;0,SUMPRODUCT((MONTH('4. Trading Tracker'!$F$8:$F$703)=B480)*(YEAR('4. Trading Tracker'!$F$8:$F$703)=C480)*('4. Trading Tracker'!$L$8:$L$703)),"")</f>
        <v/>
      </c>
      <c r="L480" s="29">
        <f t="shared" si="59"/>
        <v>0</v>
      </c>
      <c r="M480" s="29" t="str">
        <f t="shared" si="60"/>
        <v/>
      </c>
      <c r="N480" s="29" t="str">
        <f t="shared" si="61"/>
        <v/>
      </c>
      <c r="O480" s="29" t="str">
        <f t="shared" si="62"/>
        <v/>
      </c>
      <c r="P480" s="29" t="str">
        <f t="shared" si="63"/>
        <v/>
      </c>
    </row>
    <row r="481" spans="1:16" s="24" customFormat="1">
      <c r="A481" s="145">
        <f t="shared" si="64"/>
        <v>58597</v>
      </c>
      <c r="B481" s="24">
        <f t="shared" si="57"/>
        <v>6</v>
      </c>
      <c r="C481" s="24">
        <f t="shared" si="58"/>
        <v>2060</v>
      </c>
      <c r="F481" s="26"/>
      <c r="G481" s="40"/>
      <c r="H481" s="40"/>
      <c r="I481" s="40"/>
      <c r="J481" s="41"/>
      <c r="K481" s="29" t="str">
        <f>IF(SUMPRODUCT((MONTH('4. Trading Tracker'!$F$8:$F$703)=B481)*(YEAR('4. Trading Tracker'!$F$8:$F$703)=C481)*('4. Trading Tracker'!$L$8:$L$703))&gt;0,SUMPRODUCT((MONTH('4. Trading Tracker'!$F$8:$F$703)=B481)*(YEAR('4. Trading Tracker'!$F$8:$F$703)=C481)*('4. Trading Tracker'!$L$8:$L$703)),"")</f>
        <v/>
      </c>
      <c r="L481" s="29">
        <f t="shared" si="59"/>
        <v>0</v>
      </c>
      <c r="M481" s="29" t="str">
        <f t="shared" si="60"/>
        <v/>
      </c>
      <c r="N481" s="29" t="str">
        <f t="shared" si="61"/>
        <v/>
      </c>
      <c r="O481" s="29" t="str">
        <f t="shared" si="62"/>
        <v/>
      </c>
      <c r="P481" s="29" t="str">
        <f t="shared" si="63"/>
        <v/>
      </c>
    </row>
    <row r="482" spans="1:16" s="24" customFormat="1">
      <c r="A482" s="145">
        <f t="shared" si="64"/>
        <v>58627</v>
      </c>
      <c r="B482" s="24">
        <f t="shared" si="57"/>
        <v>7</v>
      </c>
      <c r="C482" s="24">
        <f t="shared" si="58"/>
        <v>2060</v>
      </c>
      <c r="F482" s="26"/>
      <c r="G482" s="40"/>
      <c r="H482" s="40"/>
      <c r="I482" s="40"/>
      <c r="J482" s="41"/>
      <c r="K482" s="29" t="str">
        <f>IF(SUMPRODUCT((MONTH('4. Trading Tracker'!$F$8:$F$703)=B482)*(YEAR('4. Trading Tracker'!$F$8:$F$703)=C482)*('4. Trading Tracker'!$L$8:$L$703))&gt;0,SUMPRODUCT((MONTH('4. Trading Tracker'!$F$8:$F$703)=B482)*(YEAR('4. Trading Tracker'!$F$8:$F$703)=C482)*('4. Trading Tracker'!$L$8:$L$703)),"")</f>
        <v/>
      </c>
      <c r="L482" s="29">
        <f t="shared" si="59"/>
        <v>0</v>
      </c>
      <c r="M482" s="29" t="str">
        <f t="shared" si="60"/>
        <v/>
      </c>
      <c r="N482" s="29" t="str">
        <f t="shared" si="61"/>
        <v/>
      </c>
      <c r="O482" s="29" t="str">
        <f t="shared" si="62"/>
        <v/>
      </c>
      <c r="P482" s="29" t="str">
        <f t="shared" si="63"/>
        <v/>
      </c>
    </row>
    <row r="483" spans="1:16" s="24" customFormat="1">
      <c r="A483" s="145">
        <f t="shared" si="64"/>
        <v>58658</v>
      </c>
      <c r="B483" s="24">
        <f t="shared" si="57"/>
        <v>8</v>
      </c>
      <c r="C483" s="24">
        <f t="shared" si="58"/>
        <v>2060</v>
      </c>
      <c r="F483" s="26"/>
      <c r="G483" s="40"/>
      <c r="H483" s="40"/>
      <c r="I483" s="40"/>
      <c r="J483" s="41"/>
      <c r="K483" s="29" t="str">
        <f>IF(SUMPRODUCT((MONTH('4. Trading Tracker'!$F$8:$F$703)=B483)*(YEAR('4. Trading Tracker'!$F$8:$F$703)=C483)*('4. Trading Tracker'!$L$8:$L$703))&gt;0,SUMPRODUCT((MONTH('4. Trading Tracker'!$F$8:$F$703)=B483)*(YEAR('4. Trading Tracker'!$F$8:$F$703)=C483)*('4. Trading Tracker'!$L$8:$L$703)),"")</f>
        <v/>
      </c>
      <c r="L483" s="29">
        <f t="shared" si="59"/>
        <v>0</v>
      </c>
      <c r="M483" s="29" t="str">
        <f t="shared" si="60"/>
        <v/>
      </c>
      <c r="N483" s="29" t="str">
        <f t="shared" si="61"/>
        <v/>
      </c>
      <c r="O483" s="29" t="str">
        <f t="shared" si="62"/>
        <v/>
      </c>
      <c r="P483" s="29" t="str">
        <f t="shared" si="63"/>
        <v/>
      </c>
    </row>
    <row r="484" spans="1:16" s="24" customFormat="1">
      <c r="A484" s="145">
        <f t="shared" si="64"/>
        <v>58689</v>
      </c>
      <c r="B484" s="24">
        <f t="shared" si="57"/>
        <v>9</v>
      </c>
      <c r="C484" s="24">
        <f t="shared" si="58"/>
        <v>2060</v>
      </c>
      <c r="F484" s="26"/>
      <c r="G484" s="40"/>
      <c r="H484" s="40"/>
      <c r="I484" s="40"/>
      <c r="J484" s="41"/>
      <c r="K484" s="29" t="str">
        <f>IF(SUMPRODUCT((MONTH('4. Trading Tracker'!$F$8:$F$703)=B484)*(YEAR('4. Trading Tracker'!$F$8:$F$703)=C484)*('4. Trading Tracker'!$L$8:$L$703))&gt;0,SUMPRODUCT((MONTH('4. Trading Tracker'!$F$8:$F$703)=B484)*(YEAR('4. Trading Tracker'!$F$8:$F$703)=C484)*('4. Trading Tracker'!$L$8:$L$703)),"")</f>
        <v/>
      </c>
      <c r="L484" s="29">
        <f t="shared" si="59"/>
        <v>0</v>
      </c>
      <c r="M484" s="29" t="str">
        <f t="shared" si="60"/>
        <v/>
      </c>
      <c r="N484" s="29" t="str">
        <f t="shared" si="61"/>
        <v/>
      </c>
      <c r="O484" s="29" t="str">
        <f t="shared" si="62"/>
        <v/>
      </c>
      <c r="P484" s="29" t="str">
        <f t="shared" si="63"/>
        <v/>
      </c>
    </row>
    <row r="485" spans="1:16" s="24" customFormat="1">
      <c r="A485" s="145">
        <f t="shared" si="64"/>
        <v>58719</v>
      </c>
      <c r="B485" s="24">
        <f t="shared" si="57"/>
        <v>10</v>
      </c>
      <c r="C485" s="24">
        <f t="shared" si="58"/>
        <v>2060</v>
      </c>
      <c r="F485" s="26"/>
      <c r="G485" s="40"/>
      <c r="H485" s="40"/>
      <c r="I485" s="40"/>
      <c r="J485" s="41"/>
      <c r="K485" s="29" t="str">
        <f>IF(SUMPRODUCT((MONTH('4. Trading Tracker'!$F$8:$F$703)=B485)*(YEAR('4. Trading Tracker'!$F$8:$F$703)=C485)*('4. Trading Tracker'!$L$8:$L$703))&gt;0,SUMPRODUCT((MONTH('4. Trading Tracker'!$F$8:$F$703)=B485)*(YEAR('4. Trading Tracker'!$F$8:$F$703)=C485)*('4. Trading Tracker'!$L$8:$L$703)),"")</f>
        <v/>
      </c>
      <c r="L485" s="29">
        <f t="shared" si="59"/>
        <v>0</v>
      </c>
      <c r="M485" s="29" t="str">
        <f t="shared" si="60"/>
        <v/>
      </c>
      <c r="N485" s="29" t="str">
        <f t="shared" si="61"/>
        <v/>
      </c>
      <c r="O485" s="29" t="str">
        <f t="shared" si="62"/>
        <v/>
      </c>
      <c r="P485" s="29" t="str">
        <f t="shared" si="63"/>
        <v/>
      </c>
    </row>
    <row r="486" spans="1:16" s="24" customFormat="1">
      <c r="A486" s="145">
        <f t="shared" si="64"/>
        <v>58750</v>
      </c>
      <c r="B486" s="24">
        <f t="shared" si="57"/>
        <v>11</v>
      </c>
      <c r="C486" s="24">
        <f t="shared" si="58"/>
        <v>2060</v>
      </c>
      <c r="F486" s="26"/>
      <c r="G486" s="40"/>
      <c r="H486" s="40"/>
      <c r="I486" s="40"/>
      <c r="J486" s="41"/>
      <c r="K486" s="29" t="str">
        <f>IF(SUMPRODUCT((MONTH('4. Trading Tracker'!$F$8:$F$703)=B486)*(YEAR('4. Trading Tracker'!$F$8:$F$703)=C486)*('4. Trading Tracker'!$L$8:$L$703))&gt;0,SUMPRODUCT((MONTH('4. Trading Tracker'!$F$8:$F$703)=B486)*(YEAR('4. Trading Tracker'!$F$8:$F$703)=C486)*('4. Trading Tracker'!$L$8:$L$703)),"")</f>
        <v/>
      </c>
      <c r="L486" s="29">
        <f t="shared" si="59"/>
        <v>0</v>
      </c>
      <c r="M486" s="29" t="str">
        <f t="shared" si="60"/>
        <v/>
      </c>
      <c r="N486" s="29" t="str">
        <f t="shared" si="61"/>
        <v/>
      </c>
      <c r="O486" s="29" t="str">
        <f t="shared" si="62"/>
        <v/>
      </c>
      <c r="P486" s="29" t="str">
        <f t="shared" si="63"/>
        <v/>
      </c>
    </row>
    <row r="487" spans="1:16" s="24" customFormat="1">
      <c r="A487" s="145">
        <f t="shared" si="64"/>
        <v>58780</v>
      </c>
      <c r="B487" s="24">
        <f t="shared" si="57"/>
        <v>12</v>
      </c>
      <c r="C487" s="24">
        <f t="shared" si="58"/>
        <v>2060</v>
      </c>
      <c r="F487" s="26"/>
      <c r="G487" s="40"/>
      <c r="H487" s="40"/>
      <c r="I487" s="40"/>
      <c r="J487" s="41"/>
      <c r="K487" s="29" t="str">
        <f>IF(SUMPRODUCT((MONTH('4. Trading Tracker'!$F$8:$F$703)=B487)*(YEAR('4. Trading Tracker'!$F$8:$F$703)=C487)*('4. Trading Tracker'!$L$8:$L$703))&gt;0,SUMPRODUCT((MONTH('4. Trading Tracker'!$F$8:$F$703)=B487)*(YEAR('4. Trading Tracker'!$F$8:$F$703)=C487)*('4. Trading Tracker'!$L$8:$L$703)),"")</f>
        <v/>
      </c>
      <c r="L487" s="29">
        <f t="shared" si="59"/>
        <v>0</v>
      </c>
      <c r="M487" s="29" t="str">
        <f t="shared" si="60"/>
        <v/>
      </c>
      <c r="N487" s="29" t="str">
        <f t="shared" si="61"/>
        <v/>
      </c>
      <c r="O487" s="29" t="str">
        <f t="shared" si="62"/>
        <v/>
      </c>
      <c r="P487" s="29" t="str">
        <f t="shared" si="63"/>
        <v/>
      </c>
    </row>
    <row r="488" spans="1:16" s="24" customFormat="1">
      <c r="A488" s="145">
        <f t="shared" si="64"/>
        <v>58811</v>
      </c>
      <c r="B488" s="24">
        <f t="shared" si="57"/>
        <v>1</v>
      </c>
      <c r="C488" s="24">
        <f t="shared" si="58"/>
        <v>2061</v>
      </c>
      <c r="F488" s="26"/>
      <c r="G488" s="40"/>
      <c r="H488" s="40"/>
      <c r="I488" s="40"/>
      <c r="J488" s="41"/>
      <c r="K488" s="29" t="str">
        <f>IF(SUMPRODUCT((MONTH('4. Trading Tracker'!$F$8:$F$703)=B488)*(YEAR('4. Trading Tracker'!$F$8:$F$703)=C488)*('4. Trading Tracker'!$L$8:$L$703))&gt;0,SUMPRODUCT((MONTH('4. Trading Tracker'!$F$8:$F$703)=B488)*(YEAR('4. Trading Tracker'!$F$8:$F$703)=C488)*('4. Trading Tracker'!$L$8:$L$703)),"")</f>
        <v/>
      </c>
      <c r="L488" s="29">
        <f t="shared" si="59"/>
        <v>0</v>
      </c>
      <c r="M488" s="29" t="str">
        <f t="shared" si="60"/>
        <v/>
      </c>
      <c r="N488" s="29" t="str">
        <f t="shared" si="61"/>
        <v/>
      </c>
      <c r="O488" s="29" t="str">
        <f t="shared" si="62"/>
        <v/>
      </c>
      <c r="P488" s="29" t="str">
        <f t="shared" si="63"/>
        <v/>
      </c>
    </row>
    <row r="489" spans="1:16" s="24" customFormat="1">
      <c r="A489" s="145">
        <f t="shared" si="64"/>
        <v>58842</v>
      </c>
      <c r="B489" s="24">
        <f t="shared" si="57"/>
        <v>2</v>
      </c>
      <c r="C489" s="24">
        <f t="shared" si="58"/>
        <v>2061</v>
      </c>
      <c r="F489" s="26"/>
      <c r="G489" s="40"/>
      <c r="H489" s="40"/>
      <c r="I489" s="40"/>
      <c r="J489" s="41"/>
      <c r="K489" s="29" t="str">
        <f>IF(SUMPRODUCT((MONTH('4. Trading Tracker'!$F$8:$F$703)=B489)*(YEAR('4. Trading Tracker'!$F$8:$F$703)=C489)*('4. Trading Tracker'!$L$8:$L$703))&gt;0,SUMPRODUCT((MONTH('4. Trading Tracker'!$F$8:$F$703)=B489)*(YEAR('4. Trading Tracker'!$F$8:$F$703)=C489)*('4. Trading Tracker'!$L$8:$L$703)),"")</f>
        <v/>
      </c>
      <c r="L489" s="29">
        <f t="shared" si="59"/>
        <v>0</v>
      </c>
      <c r="M489" s="29" t="str">
        <f t="shared" si="60"/>
        <v/>
      </c>
      <c r="N489" s="29" t="str">
        <f t="shared" si="61"/>
        <v/>
      </c>
      <c r="O489" s="29" t="str">
        <f t="shared" si="62"/>
        <v/>
      </c>
      <c r="P489" s="29" t="str">
        <f t="shared" si="63"/>
        <v/>
      </c>
    </row>
    <row r="490" spans="1:16" s="24" customFormat="1">
      <c r="A490" s="145">
        <f t="shared" si="64"/>
        <v>58870</v>
      </c>
      <c r="B490" s="24">
        <f t="shared" si="57"/>
        <v>3</v>
      </c>
      <c r="C490" s="24">
        <f t="shared" si="58"/>
        <v>2061</v>
      </c>
      <c r="F490" s="26"/>
      <c r="G490" s="40"/>
      <c r="H490" s="40"/>
      <c r="I490" s="40"/>
      <c r="J490" s="41"/>
      <c r="K490" s="29" t="str">
        <f>IF(SUMPRODUCT((MONTH('4. Trading Tracker'!$F$8:$F$703)=B490)*(YEAR('4. Trading Tracker'!$F$8:$F$703)=C490)*('4. Trading Tracker'!$L$8:$L$703))&gt;0,SUMPRODUCT((MONTH('4. Trading Tracker'!$F$8:$F$703)=B490)*(YEAR('4. Trading Tracker'!$F$8:$F$703)=C490)*('4. Trading Tracker'!$L$8:$L$703)),"")</f>
        <v/>
      </c>
      <c r="L490" s="29">
        <f t="shared" si="59"/>
        <v>0</v>
      </c>
      <c r="M490" s="29" t="str">
        <f t="shared" si="60"/>
        <v/>
      </c>
      <c r="N490" s="29" t="str">
        <f t="shared" si="61"/>
        <v/>
      </c>
      <c r="O490" s="29" t="str">
        <f t="shared" si="62"/>
        <v/>
      </c>
      <c r="P490" s="29" t="str">
        <f t="shared" si="63"/>
        <v/>
      </c>
    </row>
    <row r="491" spans="1:16" s="24" customFormat="1">
      <c r="A491" s="145">
        <f t="shared" si="64"/>
        <v>58901</v>
      </c>
      <c r="B491" s="24">
        <f t="shared" si="57"/>
        <v>4</v>
      </c>
      <c r="C491" s="24">
        <f t="shared" si="58"/>
        <v>2061</v>
      </c>
      <c r="F491" s="26"/>
      <c r="G491" s="40"/>
      <c r="H491" s="40"/>
      <c r="I491" s="40"/>
      <c r="J491" s="41"/>
      <c r="K491" s="29" t="str">
        <f>IF(SUMPRODUCT((MONTH('4. Trading Tracker'!$F$8:$F$703)=B491)*(YEAR('4. Trading Tracker'!$F$8:$F$703)=C491)*('4. Trading Tracker'!$L$8:$L$703))&gt;0,SUMPRODUCT((MONTH('4. Trading Tracker'!$F$8:$F$703)=B491)*(YEAR('4. Trading Tracker'!$F$8:$F$703)=C491)*('4. Trading Tracker'!$L$8:$L$703)),"")</f>
        <v/>
      </c>
      <c r="L491" s="29">
        <f t="shared" si="59"/>
        <v>0</v>
      </c>
      <c r="M491" s="29" t="str">
        <f t="shared" si="60"/>
        <v/>
      </c>
      <c r="N491" s="29" t="str">
        <f t="shared" si="61"/>
        <v/>
      </c>
      <c r="O491" s="29" t="str">
        <f t="shared" si="62"/>
        <v/>
      </c>
      <c r="P491" s="29" t="str">
        <f t="shared" si="63"/>
        <v/>
      </c>
    </row>
    <row r="492" spans="1:16" s="24" customFormat="1">
      <c r="A492" s="145">
        <f t="shared" si="64"/>
        <v>58931</v>
      </c>
      <c r="B492" s="24">
        <f t="shared" si="57"/>
        <v>5</v>
      </c>
      <c r="C492" s="24">
        <f t="shared" si="58"/>
        <v>2061</v>
      </c>
      <c r="F492" s="26"/>
      <c r="G492" s="40"/>
      <c r="H492" s="40"/>
      <c r="I492" s="40"/>
      <c r="J492" s="41"/>
      <c r="K492" s="29" t="str">
        <f>IF(SUMPRODUCT((MONTH('4. Trading Tracker'!$F$8:$F$703)=B492)*(YEAR('4. Trading Tracker'!$F$8:$F$703)=C492)*('4. Trading Tracker'!$L$8:$L$703))&gt;0,SUMPRODUCT((MONTH('4. Trading Tracker'!$F$8:$F$703)=B492)*(YEAR('4. Trading Tracker'!$F$8:$F$703)=C492)*('4. Trading Tracker'!$L$8:$L$703)),"")</f>
        <v/>
      </c>
      <c r="L492" s="29">
        <f t="shared" si="59"/>
        <v>0</v>
      </c>
      <c r="M492" s="29" t="str">
        <f t="shared" si="60"/>
        <v/>
      </c>
      <c r="N492" s="29" t="str">
        <f t="shared" si="61"/>
        <v/>
      </c>
      <c r="O492" s="29" t="str">
        <f t="shared" si="62"/>
        <v/>
      </c>
      <c r="P492" s="29" t="str">
        <f t="shared" si="63"/>
        <v/>
      </c>
    </row>
    <row r="493" spans="1:16" s="24" customFormat="1">
      <c r="A493" s="145">
        <f t="shared" si="64"/>
        <v>58962</v>
      </c>
      <c r="B493" s="24">
        <f t="shared" si="57"/>
        <v>6</v>
      </c>
      <c r="C493" s="24">
        <f t="shared" si="58"/>
        <v>2061</v>
      </c>
      <c r="F493" s="26"/>
      <c r="G493" s="40"/>
      <c r="H493" s="40"/>
      <c r="I493" s="40"/>
      <c r="J493" s="41"/>
      <c r="K493" s="29" t="str">
        <f>IF(SUMPRODUCT((MONTH('4. Trading Tracker'!$F$8:$F$703)=B493)*(YEAR('4. Trading Tracker'!$F$8:$F$703)=C493)*('4. Trading Tracker'!$L$8:$L$703))&gt;0,SUMPRODUCT((MONTH('4. Trading Tracker'!$F$8:$F$703)=B493)*(YEAR('4. Trading Tracker'!$F$8:$F$703)=C493)*('4. Trading Tracker'!$L$8:$L$703)),"")</f>
        <v/>
      </c>
      <c r="L493" s="29">
        <f t="shared" si="59"/>
        <v>0</v>
      </c>
      <c r="M493" s="29" t="str">
        <f t="shared" si="60"/>
        <v/>
      </c>
      <c r="N493" s="29" t="str">
        <f t="shared" si="61"/>
        <v/>
      </c>
      <c r="O493" s="29" t="str">
        <f t="shared" si="62"/>
        <v/>
      </c>
      <c r="P493" s="29" t="str">
        <f t="shared" si="63"/>
        <v/>
      </c>
    </row>
    <row r="494" spans="1:16" s="24" customFormat="1">
      <c r="A494" s="145">
        <f t="shared" si="64"/>
        <v>58992</v>
      </c>
      <c r="B494" s="24">
        <f t="shared" si="57"/>
        <v>7</v>
      </c>
      <c r="C494" s="24">
        <f t="shared" si="58"/>
        <v>2061</v>
      </c>
      <c r="F494" s="26"/>
      <c r="G494" s="40"/>
      <c r="H494" s="40"/>
      <c r="I494" s="40"/>
      <c r="J494" s="41"/>
      <c r="K494" s="29" t="str">
        <f>IF(SUMPRODUCT((MONTH('4. Trading Tracker'!$F$8:$F$703)=B494)*(YEAR('4. Trading Tracker'!$F$8:$F$703)=C494)*('4. Trading Tracker'!$L$8:$L$703))&gt;0,SUMPRODUCT((MONTH('4. Trading Tracker'!$F$8:$F$703)=B494)*(YEAR('4. Trading Tracker'!$F$8:$F$703)=C494)*('4. Trading Tracker'!$L$8:$L$703)),"")</f>
        <v/>
      </c>
      <c r="L494" s="29">
        <f t="shared" si="59"/>
        <v>0</v>
      </c>
      <c r="M494" s="29" t="str">
        <f t="shared" si="60"/>
        <v/>
      </c>
      <c r="N494" s="29" t="str">
        <f t="shared" si="61"/>
        <v/>
      </c>
      <c r="O494" s="29" t="str">
        <f t="shared" si="62"/>
        <v/>
      </c>
      <c r="P494" s="29" t="str">
        <f t="shared" si="63"/>
        <v/>
      </c>
    </row>
    <row r="495" spans="1:16" s="24" customFormat="1">
      <c r="A495" s="145">
        <f t="shared" si="64"/>
        <v>59023</v>
      </c>
      <c r="B495" s="24">
        <f t="shared" si="57"/>
        <v>8</v>
      </c>
      <c r="C495" s="24">
        <f t="shared" si="58"/>
        <v>2061</v>
      </c>
      <c r="F495" s="26"/>
      <c r="G495" s="40"/>
      <c r="H495" s="40"/>
      <c r="I495" s="40"/>
      <c r="J495" s="41"/>
      <c r="K495" s="29" t="str">
        <f>IF(SUMPRODUCT((MONTH('4. Trading Tracker'!$F$8:$F$703)=B495)*(YEAR('4. Trading Tracker'!$F$8:$F$703)=C495)*('4. Trading Tracker'!$L$8:$L$703))&gt;0,SUMPRODUCT((MONTH('4. Trading Tracker'!$F$8:$F$703)=B495)*(YEAR('4. Trading Tracker'!$F$8:$F$703)=C495)*('4. Trading Tracker'!$L$8:$L$703)),"")</f>
        <v/>
      </c>
      <c r="L495" s="29">
        <f t="shared" si="59"/>
        <v>0</v>
      </c>
      <c r="M495" s="29" t="str">
        <f t="shared" si="60"/>
        <v/>
      </c>
      <c r="N495" s="29" t="str">
        <f t="shared" si="61"/>
        <v/>
      </c>
      <c r="O495" s="29" t="str">
        <f t="shared" si="62"/>
        <v/>
      </c>
      <c r="P495" s="29" t="str">
        <f t="shared" si="63"/>
        <v/>
      </c>
    </row>
    <row r="496" spans="1:16" s="24" customFormat="1">
      <c r="A496" s="145">
        <f t="shared" si="64"/>
        <v>59054</v>
      </c>
      <c r="B496" s="24">
        <f t="shared" si="57"/>
        <v>9</v>
      </c>
      <c r="C496" s="24">
        <f t="shared" si="58"/>
        <v>2061</v>
      </c>
      <c r="F496" s="26"/>
      <c r="G496" s="40"/>
      <c r="H496" s="40"/>
      <c r="I496" s="40"/>
      <c r="J496" s="41"/>
      <c r="K496" s="29" t="str">
        <f>IF(SUMPRODUCT((MONTH('4. Trading Tracker'!$F$8:$F$703)=B496)*(YEAR('4. Trading Tracker'!$F$8:$F$703)=C496)*('4. Trading Tracker'!$L$8:$L$703))&gt;0,SUMPRODUCT((MONTH('4. Trading Tracker'!$F$8:$F$703)=B496)*(YEAR('4. Trading Tracker'!$F$8:$F$703)=C496)*('4. Trading Tracker'!$L$8:$L$703)),"")</f>
        <v/>
      </c>
      <c r="L496" s="29">
        <f t="shared" si="59"/>
        <v>0</v>
      </c>
      <c r="M496" s="29" t="str">
        <f t="shared" si="60"/>
        <v/>
      </c>
      <c r="N496" s="29" t="str">
        <f t="shared" si="61"/>
        <v/>
      </c>
      <c r="O496" s="29" t="str">
        <f t="shared" si="62"/>
        <v/>
      </c>
      <c r="P496" s="29" t="str">
        <f t="shared" si="63"/>
        <v/>
      </c>
    </row>
    <row r="497" spans="1:16" s="24" customFormat="1">
      <c r="A497" s="145">
        <f t="shared" si="64"/>
        <v>59084</v>
      </c>
      <c r="B497" s="24">
        <f t="shared" si="57"/>
        <v>10</v>
      </c>
      <c r="C497" s="24">
        <f t="shared" si="58"/>
        <v>2061</v>
      </c>
      <c r="F497" s="26"/>
      <c r="G497" s="40"/>
      <c r="H497" s="40"/>
      <c r="I497" s="40"/>
      <c r="J497" s="41"/>
      <c r="K497" s="29" t="str">
        <f>IF(SUMPRODUCT((MONTH('4. Trading Tracker'!$F$8:$F$703)=B497)*(YEAR('4. Trading Tracker'!$F$8:$F$703)=C497)*('4. Trading Tracker'!$L$8:$L$703))&gt;0,SUMPRODUCT((MONTH('4. Trading Tracker'!$F$8:$F$703)=B497)*(YEAR('4. Trading Tracker'!$F$8:$F$703)=C497)*('4. Trading Tracker'!$L$8:$L$703)),"")</f>
        <v/>
      </c>
      <c r="L497" s="29">
        <f t="shared" si="59"/>
        <v>0</v>
      </c>
      <c r="M497" s="29" t="str">
        <f t="shared" si="60"/>
        <v/>
      </c>
      <c r="N497" s="29" t="str">
        <f t="shared" si="61"/>
        <v/>
      </c>
      <c r="O497" s="29" t="str">
        <f t="shared" si="62"/>
        <v/>
      </c>
      <c r="P497" s="29" t="str">
        <f t="shared" si="63"/>
        <v/>
      </c>
    </row>
    <row r="498" spans="1:16" s="24" customFormat="1">
      <c r="A498" s="145">
        <f t="shared" si="64"/>
        <v>59115</v>
      </c>
      <c r="B498" s="24">
        <f t="shared" si="57"/>
        <v>11</v>
      </c>
      <c r="C498" s="24">
        <f t="shared" si="58"/>
        <v>2061</v>
      </c>
      <c r="F498" s="26"/>
      <c r="G498" s="40"/>
      <c r="H498" s="40"/>
      <c r="I498" s="40"/>
      <c r="J498" s="41"/>
      <c r="K498" s="29" t="str">
        <f>IF(SUMPRODUCT((MONTH('4. Trading Tracker'!$F$8:$F$703)=B498)*(YEAR('4. Trading Tracker'!$F$8:$F$703)=C498)*('4. Trading Tracker'!$L$8:$L$703))&gt;0,SUMPRODUCT((MONTH('4. Trading Tracker'!$F$8:$F$703)=B498)*(YEAR('4. Trading Tracker'!$F$8:$F$703)=C498)*('4. Trading Tracker'!$L$8:$L$703)),"")</f>
        <v/>
      </c>
      <c r="L498" s="29">
        <f t="shared" si="59"/>
        <v>0</v>
      </c>
      <c r="M498" s="29" t="str">
        <f t="shared" si="60"/>
        <v/>
      </c>
      <c r="N498" s="29" t="str">
        <f t="shared" si="61"/>
        <v/>
      </c>
      <c r="O498" s="29" t="str">
        <f t="shared" si="62"/>
        <v/>
      </c>
      <c r="P498" s="29" t="str">
        <f t="shared" si="63"/>
        <v/>
      </c>
    </row>
    <row r="499" spans="1:16" s="24" customFormat="1">
      <c r="A499" s="145">
        <f t="shared" si="64"/>
        <v>59145</v>
      </c>
      <c r="B499" s="24">
        <f t="shared" si="57"/>
        <v>12</v>
      </c>
      <c r="C499" s="24">
        <f t="shared" si="58"/>
        <v>2061</v>
      </c>
      <c r="F499" s="26"/>
      <c r="G499" s="40"/>
      <c r="H499" s="40"/>
      <c r="I499" s="40"/>
      <c r="J499" s="41"/>
      <c r="K499" s="29" t="str">
        <f>IF(SUMPRODUCT((MONTH('4. Trading Tracker'!$F$8:$F$703)=B499)*(YEAR('4. Trading Tracker'!$F$8:$F$703)=C499)*('4. Trading Tracker'!$L$8:$L$703))&gt;0,SUMPRODUCT((MONTH('4. Trading Tracker'!$F$8:$F$703)=B499)*(YEAR('4. Trading Tracker'!$F$8:$F$703)=C499)*('4. Trading Tracker'!$L$8:$L$703)),"")</f>
        <v/>
      </c>
      <c r="L499" s="29">
        <f t="shared" si="59"/>
        <v>0</v>
      </c>
      <c r="M499" s="29" t="str">
        <f t="shared" si="60"/>
        <v/>
      </c>
      <c r="N499" s="29" t="str">
        <f t="shared" si="61"/>
        <v/>
      </c>
      <c r="O499" s="29" t="str">
        <f t="shared" si="62"/>
        <v/>
      </c>
      <c r="P499" s="29" t="str">
        <f t="shared" si="63"/>
        <v/>
      </c>
    </row>
    <row r="500" spans="1:16" s="24" customFormat="1">
      <c r="A500" s="145">
        <f t="shared" si="64"/>
        <v>59176</v>
      </c>
      <c r="B500" s="24">
        <f t="shared" si="57"/>
        <v>1</v>
      </c>
      <c r="C500" s="24">
        <f t="shared" si="58"/>
        <v>2062</v>
      </c>
      <c r="F500" s="26"/>
      <c r="G500" s="40"/>
      <c r="H500" s="40"/>
      <c r="I500" s="40"/>
      <c r="J500" s="41"/>
      <c r="K500" s="29" t="str">
        <f>IF(SUMPRODUCT((MONTH('4. Trading Tracker'!$F$8:$F$703)=B500)*(YEAR('4. Trading Tracker'!$F$8:$F$703)=C500)*('4. Trading Tracker'!$L$8:$L$703))&gt;0,SUMPRODUCT((MONTH('4. Trading Tracker'!$F$8:$F$703)=B500)*(YEAR('4. Trading Tracker'!$F$8:$F$703)=C500)*('4. Trading Tracker'!$L$8:$L$703)),"")</f>
        <v/>
      </c>
      <c r="L500" s="29">
        <f t="shared" si="59"/>
        <v>0</v>
      </c>
      <c r="M500" s="29" t="str">
        <f t="shared" si="60"/>
        <v/>
      </c>
      <c r="N500" s="29" t="str">
        <f t="shared" si="61"/>
        <v/>
      </c>
      <c r="O500" s="29" t="str">
        <f t="shared" si="62"/>
        <v/>
      </c>
      <c r="P500" s="29" t="str">
        <f t="shared" si="63"/>
        <v/>
      </c>
    </row>
    <row r="501" spans="1:16" s="24" customFormat="1">
      <c r="A501" s="145">
        <f t="shared" si="64"/>
        <v>59207</v>
      </c>
      <c r="B501" s="24">
        <f t="shared" si="57"/>
        <v>2</v>
      </c>
      <c r="C501" s="24">
        <f t="shared" si="58"/>
        <v>2062</v>
      </c>
      <c r="F501" s="26"/>
      <c r="G501" s="40"/>
      <c r="H501" s="40"/>
      <c r="I501" s="40"/>
      <c r="J501" s="41"/>
      <c r="K501" s="29" t="str">
        <f>IF(SUMPRODUCT((MONTH('4. Trading Tracker'!$F$8:$F$703)=B501)*(YEAR('4. Trading Tracker'!$F$8:$F$703)=C501)*('4. Trading Tracker'!$L$8:$L$703))&gt;0,SUMPRODUCT((MONTH('4. Trading Tracker'!$F$8:$F$703)=B501)*(YEAR('4. Trading Tracker'!$F$8:$F$703)=C501)*('4. Trading Tracker'!$L$8:$L$703)),"")</f>
        <v/>
      </c>
      <c r="L501" s="29">
        <f t="shared" si="59"/>
        <v>0</v>
      </c>
      <c r="M501" s="29" t="str">
        <f t="shared" si="60"/>
        <v/>
      </c>
      <c r="N501" s="29" t="str">
        <f t="shared" si="61"/>
        <v/>
      </c>
      <c r="O501" s="29" t="str">
        <f t="shared" si="62"/>
        <v/>
      </c>
      <c r="P501" s="29" t="str">
        <f t="shared" si="63"/>
        <v/>
      </c>
    </row>
    <row r="502" spans="1:16" s="24" customFormat="1">
      <c r="A502" s="145">
        <f t="shared" si="64"/>
        <v>59235</v>
      </c>
      <c r="B502" s="24">
        <f t="shared" si="57"/>
        <v>3</v>
      </c>
      <c r="C502" s="24">
        <f t="shared" si="58"/>
        <v>2062</v>
      </c>
      <c r="F502" s="26"/>
      <c r="G502" s="40"/>
      <c r="H502" s="40"/>
      <c r="I502" s="40"/>
      <c r="J502" s="41"/>
      <c r="K502" s="29" t="str">
        <f>IF(SUMPRODUCT((MONTH('4. Trading Tracker'!$F$8:$F$703)=B502)*(YEAR('4. Trading Tracker'!$F$8:$F$703)=C502)*('4. Trading Tracker'!$L$8:$L$703))&gt;0,SUMPRODUCT((MONTH('4. Trading Tracker'!$F$8:$F$703)=B502)*(YEAR('4. Trading Tracker'!$F$8:$F$703)=C502)*('4. Trading Tracker'!$L$8:$L$703)),"")</f>
        <v/>
      </c>
      <c r="L502" s="29">
        <f t="shared" si="59"/>
        <v>0</v>
      </c>
      <c r="M502" s="29" t="str">
        <f t="shared" si="60"/>
        <v/>
      </c>
      <c r="N502" s="29" t="str">
        <f t="shared" si="61"/>
        <v/>
      </c>
      <c r="O502" s="29" t="str">
        <f t="shared" si="62"/>
        <v/>
      </c>
      <c r="P502" s="29" t="str">
        <f t="shared" si="63"/>
        <v/>
      </c>
    </row>
    <row r="503" spans="1:16" s="24" customFormat="1">
      <c r="A503" s="145">
        <f t="shared" si="64"/>
        <v>59266</v>
      </c>
      <c r="B503" s="24">
        <f t="shared" si="57"/>
        <v>4</v>
      </c>
      <c r="C503" s="24">
        <f t="shared" si="58"/>
        <v>2062</v>
      </c>
      <c r="F503" s="26"/>
      <c r="G503" s="40"/>
      <c r="H503" s="40"/>
      <c r="I503" s="40"/>
      <c r="J503" s="41"/>
      <c r="K503" s="29" t="str">
        <f>IF(SUMPRODUCT((MONTH('4. Trading Tracker'!$F$8:$F$703)=B503)*(YEAR('4. Trading Tracker'!$F$8:$F$703)=C503)*('4. Trading Tracker'!$L$8:$L$703))&gt;0,SUMPRODUCT((MONTH('4. Trading Tracker'!$F$8:$F$703)=B503)*(YEAR('4. Trading Tracker'!$F$8:$F$703)=C503)*('4. Trading Tracker'!$L$8:$L$703)),"")</f>
        <v/>
      </c>
      <c r="L503" s="29">
        <f t="shared" si="59"/>
        <v>0</v>
      </c>
      <c r="M503" s="29" t="str">
        <f t="shared" si="60"/>
        <v/>
      </c>
      <c r="N503" s="29" t="str">
        <f t="shared" si="61"/>
        <v/>
      </c>
      <c r="O503" s="29" t="str">
        <f t="shared" si="62"/>
        <v/>
      </c>
      <c r="P503" s="29" t="str">
        <f t="shared" si="63"/>
        <v/>
      </c>
    </row>
    <row r="504" spans="1:16" s="24" customFormat="1">
      <c r="A504" s="145">
        <f t="shared" si="64"/>
        <v>59296</v>
      </c>
      <c r="B504" s="24">
        <f t="shared" si="57"/>
        <v>5</v>
      </c>
      <c r="C504" s="24">
        <f t="shared" si="58"/>
        <v>2062</v>
      </c>
      <c r="F504" s="26"/>
      <c r="G504" s="40"/>
      <c r="H504" s="40"/>
      <c r="I504" s="40"/>
      <c r="J504" s="41"/>
      <c r="K504" s="29" t="str">
        <f>IF(SUMPRODUCT((MONTH('4. Trading Tracker'!$F$8:$F$703)=B504)*(YEAR('4. Trading Tracker'!$F$8:$F$703)=C504)*('4. Trading Tracker'!$L$8:$L$703))&gt;0,SUMPRODUCT((MONTH('4. Trading Tracker'!$F$8:$F$703)=B504)*(YEAR('4. Trading Tracker'!$F$8:$F$703)=C504)*('4. Trading Tracker'!$L$8:$L$703)),"")</f>
        <v/>
      </c>
      <c r="L504" s="29">
        <f t="shared" si="59"/>
        <v>0</v>
      </c>
      <c r="M504" s="29" t="str">
        <f t="shared" si="60"/>
        <v/>
      </c>
      <c r="N504" s="29" t="str">
        <f t="shared" si="61"/>
        <v/>
      </c>
      <c r="O504" s="29" t="str">
        <f t="shared" si="62"/>
        <v/>
      </c>
      <c r="P504" s="29" t="str">
        <f t="shared" si="63"/>
        <v/>
      </c>
    </row>
    <row r="505" spans="1:16" s="24" customFormat="1">
      <c r="A505" s="145">
        <f t="shared" si="64"/>
        <v>59327</v>
      </c>
      <c r="B505" s="24">
        <f t="shared" si="57"/>
        <v>6</v>
      </c>
      <c r="C505" s="24">
        <f t="shared" si="58"/>
        <v>2062</v>
      </c>
      <c r="F505" s="26"/>
      <c r="G505" s="40"/>
      <c r="H505" s="40"/>
      <c r="I505" s="40"/>
      <c r="J505" s="41"/>
      <c r="K505" s="29" t="str">
        <f>IF(SUMPRODUCT((MONTH('4. Trading Tracker'!$F$8:$F$703)=B505)*(YEAR('4. Trading Tracker'!$F$8:$F$703)=C505)*('4. Trading Tracker'!$L$8:$L$703))&gt;0,SUMPRODUCT((MONTH('4. Trading Tracker'!$F$8:$F$703)=B505)*(YEAR('4. Trading Tracker'!$F$8:$F$703)=C505)*('4. Trading Tracker'!$L$8:$L$703)),"")</f>
        <v/>
      </c>
      <c r="L505" s="29">
        <f t="shared" si="59"/>
        <v>0</v>
      </c>
      <c r="M505" s="29" t="str">
        <f t="shared" si="60"/>
        <v/>
      </c>
      <c r="N505" s="29" t="str">
        <f t="shared" si="61"/>
        <v/>
      </c>
      <c r="O505" s="29" t="str">
        <f t="shared" si="62"/>
        <v/>
      </c>
      <c r="P505" s="29" t="str">
        <f t="shared" si="63"/>
        <v/>
      </c>
    </row>
    <row r="506" spans="1:16" s="24" customFormat="1">
      <c r="A506" s="145">
        <f t="shared" si="64"/>
        <v>59357</v>
      </c>
      <c r="B506" s="24">
        <f t="shared" si="57"/>
        <v>7</v>
      </c>
      <c r="C506" s="24">
        <f t="shared" si="58"/>
        <v>2062</v>
      </c>
      <c r="F506" s="26"/>
      <c r="G506" s="40"/>
      <c r="H506" s="40"/>
      <c r="I506" s="40"/>
      <c r="J506" s="41"/>
      <c r="K506" s="29" t="str">
        <f>IF(SUMPRODUCT((MONTH('4. Trading Tracker'!$F$8:$F$703)=B506)*(YEAR('4. Trading Tracker'!$F$8:$F$703)=C506)*('4. Trading Tracker'!$L$8:$L$703))&gt;0,SUMPRODUCT((MONTH('4. Trading Tracker'!$F$8:$F$703)=B506)*(YEAR('4. Trading Tracker'!$F$8:$F$703)=C506)*('4. Trading Tracker'!$L$8:$L$703)),"")</f>
        <v/>
      </c>
      <c r="L506" s="29">
        <f t="shared" si="59"/>
        <v>0</v>
      </c>
      <c r="M506" s="29" t="str">
        <f t="shared" si="60"/>
        <v/>
      </c>
      <c r="N506" s="29" t="str">
        <f t="shared" si="61"/>
        <v/>
      </c>
      <c r="O506" s="29" t="str">
        <f t="shared" si="62"/>
        <v/>
      </c>
      <c r="P506" s="29" t="str">
        <f t="shared" si="63"/>
        <v/>
      </c>
    </row>
    <row r="507" spans="1:16" s="24" customFormat="1">
      <c r="A507" s="145">
        <f t="shared" si="64"/>
        <v>59388</v>
      </c>
      <c r="B507" s="24">
        <f t="shared" si="57"/>
        <v>8</v>
      </c>
      <c r="C507" s="24">
        <f t="shared" si="58"/>
        <v>2062</v>
      </c>
      <c r="F507" s="26"/>
      <c r="G507" s="40"/>
      <c r="H507" s="40"/>
      <c r="I507" s="40"/>
      <c r="J507" s="41"/>
      <c r="K507" s="29" t="str">
        <f>IF(SUMPRODUCT((MONTH('4. Trading Tracker'!$F$8:$F$703)=B507)*(YEAR('4. Trading Tracker'!$F$8:$F$703)=C507)*('4. Trading Tracker'!$L$8:$L$703))&gt;0,SUMPRODUCT((MONTH('4. Trading Tracker'!$F$8:$F$703)=B507)*(YEAR('4. Trading Tracker'!$F$8:$F$703)=C507)*('4. Trading Tracker'!$L$8:$L$703)),"")</f>
        <v/>
      </c>
      <c r="L507" s="29">
        <f t="shared" si="59"/>
        <v>0</v>
      </c>
      <c r="M507" s="29" t="str">
        <f t="shared" si="60"/>
        <v/>
      </c>
      <c r="N507" s="29" t="str">
        <f t="shared" si="61"/>
        <v/>
      </c>
      <c r="O507" s="29" t="str">
        <f t="shared" si="62"/>
        <v/>
      </c>
      <c r="P507" s="29" t="str">
        <f t="shared" si="63"/>
        <v/>
      </c>
    </row>
    <row r="508" spans="1:16" s="24" customFormat="1">
      <c r="A508" s="145">
        <f t="shared" si="64"/>
        <v>59419</v>
      </c>
      <c r="B508" s="24">
        <f t="shared" si="57"/>
        <v>9</v>
      </c>
      <c r="C508" s="24">
        <f t="shared" si="58"/>
        <v>2062</v>
      </c>
      <c r="F508" s="26"/>
      <c r="G508" s="40"/>
      <c r="H508" s="40"/>
      <c r="I508" s="40"/>
      <c r="J508" s="41"/>
      <c r="K508" s="29" t="str">
        <f>IF(SUMPRODUCT((MONTH('4. Trading Tracker'!$F$8:$F$703)=B508)*(YEAR('4. Trading Tracker'!$F$8:$F$703)=C508)*('4. Trading Tracker'!$L$8:$L$703))&gt;0,SUMPRODUCT((MONTH('4. Trading Tracker'!$F$8:$F$703)=B508)*(YEAR('4. Trading Tracker'!$F$8:$F$703)=C508)*('4. Trading Tracker'!$L$8:$L$703)),"")</f>
        <v/>
      </c>
      <c r="L508" s="29">
        <f t="shared" si="59"/>
        <v>0</v>
      </c>
      <c r="M508" s="29" t="str">
        <f t="shared" si="60"/>
        <v/>
      </c>
      <c r="N508" s="29" t="str">
        <f t="shared" si="61"/>
        <v/>
      </c>
      <c r="O508" s="29" t="str">
        <f t="shared" si="62"/>
        <v/>
      </c>
      <c r="P508" s="29" t="str">
        <f t="shared" si="63"/>
        <v/>
      </c>
    </row>
    <row r="509" spans="1:16" s="24" customFormat="1">
      <c r="A509" s="145">
        <f t="shared" si="64"/>
        <v>59449</v>
      </c>
      <c r="B509" s="24">
        <f t="shared" si="57"/>
        <v>10</v>
      </c>
      <c r="C509" s="24">
        <f t="shared" si="58"/>
        <v>2062</v>
      </c>
      <c r="F509" s="26"/>
      <c r="G509" s="40"/>
      <c r="H509" s="40"/>
      <c r="I509" s="40"/>
      <c r="J509" s="41"/>
      <c r="K509" s="29" t="str">
        <f>IF(SUMPRODUCT((MONTH('4. Trading Tracker'!$F$8:$F$703)=B509)*(YEAR('4. Trading Tracker'!$F$8:$F$703)=C509)*('4. Trading Tracker'!$L$8:$L$703))&gt;0,SUMPRODUCT((MONTH('4. Trading Tracker'!$F$8:$F$703)=B509)*(YEAR('4. Trading Tracker'!$F$8:$F$703)=C509)*('4. Trading Tracker'!$L$8:$L$703)),"")</f>
        <v/>
      </c>
      <c r="L509" s="29">
        <f t="shared" si="59"/>
        <v>0</v>
      </c>
      <c r="M509" s="29" t="str">
        <f t="shared" si="60"/>
        <v/>
      </c>
      <c r="N509" s="29" t="str">
        <f t="shared" si="61"/>
        <v/>
      </c>
      <c r="O509" s="29" t="str">
        <f t="shared" si="62"/>
        <v/>
      </c>
      <c r="P509" s="29" t="str">
        <f t="shared" si="63"/>
        <v/>
      </c>
    </row>
    <row r="510" spans="1:16" s="24" customFormat="1">
      <c r="A510" s="145">
        <f t="shared" si="64"/>
        <v>59480</v>
      </c>
      <c r="B510" s="24">
        <f t="shared" si="57"/>
        <v>11</v>
      </c>
      <c r="C510" s="24">
        <f t="shared" si="58"/>
        <v>2062</v>
      </c>
      <c r="F510" s="26"/>
      <c r="G510" s="40"/>
      <c r="H510" s="40"/>
      <c r="I510" s="40"/>
      <c r="J510" s="41"/>
      <c r="K510" s="29" t="str">
        <f>IF(SUMPRODUCT((MONTH('4. Trading Tracker'!$F$8:$F$703)=B510)*(YEAR('4. Trading Tracker'!$F$8:$F$703)=C510)*('4. Trading Tracker'!$L$8:$L$703))&gt;0,SUMPRODUCT((MONTH('4. Trading Tracker'!$F$8:$F$703)=B510)*(YEAR('4. Trading Tracker'!$F$8:$F$703)=C510)*('4. Trading Tracker'!$L$8:$L$703)),"")</f>
        <v/>
      </c>
      <c r="L510" s="29">
        <f t="shared" si="59"/>
        <v>0</v>
      </c>
      <c r="M510" s="29" t="str">
        <f t="shared" si="60"/>
        <v/>
      </c>
      <c r="N510" s="29" t="str">
        <f t="shared" si="61"/>
        <v/>
      </c>
      <c r="O510" s="29" t="str">
        <f t="shared" si="62"/>
        <v/>
      </c>
      <c r="P510" s="29" t="str">
        <f t="shared" si="63"/>
        <v/>
      </c>
    </row>
    <row r="511" spans="1:16" s="24" customFormat="1">
      <c r="A511" s="145">
        <f t="shared" si="64"/>
        <v>59510</v>
      </c>
      <c r="B511" s="24">
        <f t="shared" si="57"/>
        <v>12</v>
      </c>
      <c r="C511" s="24">
        <f t="shared" si="58"/>
        <v>2062</v>
      </c>
      <c r="F511" s="26"/>
      <c r="G511" s="40"/>
      <c r="H511" s="40"/>
      <c r="I511" s="40"/>
      <c r="J511" s="41"/>
      <c r="K511" s="29" t="str">
        <f>IF(SUMPRODUCT((MONTH('4. Trading Tracker'!$F$8:$F$703)=B511)*(YEAR('4. Trading Tracker'!$F$8:$F$703)=C511)*('4. Trading Tracker'!$L$8:$L$703))&gt;0,SUMPRODUCT((MONTH('4. Trading Tracker'!$F$8:$F$703)=B511)*(YEAR('4. Trading Tracker'!$F$8:$F$703)=C511)*('4. Trading Tracker'!$L$8:$L$703)),"")</f>
        <v/>
      </c>
      <c r="L511" s="29">
        <f t="shared" si="59"/>
        <v>0</v>
      </c>
      <c r="M511" s="29" t="str">
        <f t="shared" si="60"/>
        <v/>
      </c>
      <c r="N511" s="29" t="str">
        <f t="shared" si="61"/>
        <v/>
      </c>
      <c r="O511" s="29" t="str">
        <f t="shared" si="62"/>
        <v/>
      </c>
      <c r="P511" s="29" t="str">
        <f t="shared" si="63"/>
        <v/>
      </c>
    </row>
    <row r="512" spans="1:16" s="24" customFormat="1">
      <c r="A512" s="145">
        <f t="shared" si="64"/>
        <v>59541</v>
      </c>
      <c r="B512" s="24">
        <f t="shared" si="57"/>
        <v>1</v>
      </c>
      <c r="C512" s="24">
        <f t="shared" si="58"/>
        <v>2063</v>
      </c>
      <c r="F512" s="26"/>
      <c r="G512" s="40"/>
      <c r="H512" s="40"/>
      <c r="I512" s="40"/>
      <c r="J512" s="41"/>
      <c r="K512" s="29" t="str">
        <f>IF(SUMPRODUCT((MONTH('4. Trading Tracker'!$F$8:$F$703)=B512)*(YEAR('4. Trading Tracker'!$F$8:$F$703)=C512)*('4. Trading Tracker'!$L$8:$L$703))&gt;0,SUMPRODUCT((MONTH('4. Trading Tracker'!$F$8:$F$703)=B512)*(YEAR('4. Trading Tracker'!$F$8:$F$703)=C512)*('4. Trading Tracker'!$L$8:$L$703)),"")</f>
        <v/>
      </c>
      <c r="L512" s="29">
        <f t="shared" si="59"/>
        <v>0</v>
      </c>
      <c r="M512" s="29" t="str">
        <f t="shared" si="60"/>
        <v/>
      </c>
      <c r="N512" s="29" t="str">
        <f t="shared" si="61"/>
        <v/>
      </c>
      <c r="O512" s="29" t="str">
        <f t="shared" si="62"/>
        <v/>
      </c>
      <c r="P512" s="29" t="str">
        <f t="shared" si="63"/>
        <v/>
      </c>
    </row>
    <row r="513" spans="1:16" s="24" customFormat="1">
      <c r="A513" s="145">
        <f t="shared" si="64"/>
        <v>59572</v>
      </c>
      <c r="B513" s="24">
        <f t="shared" si="57"/>
        <v>2</v>
      </c>
      <c r="C513" s="24">
        <f t="shared" si="58"/>
        <v>2063</v>
      </c>
      <c r="F513" s="26"/>
      <c r="G513" s="40"/>
      <c r="H513" s="40"/>
      <c r="I513" s="40"/>
      <c r="J513" s="41"/>
      <c r="K513" s="29" t="str">
        <f>IF(SUMPRODUCT((MONTH('4. Trading Tracker'!$F$8:$F$703)=B513)*(YEAR('4. Trading Tracker'!$F$8:$F$703)=C513)*('4. Trading Tracker'!$L$8:$L$703))&gt;0,SUMPRODUCT((MONTH('4. Trading Tracker'!$F$8:$F$703)=B513)*(YEAR('4. Trading Tracker'!$F$8:$F$703)=C513)*('4. Trading Tracker'!$L$8:$L$703)),"")</f>
        <v/>
      </c>
      <c r="L513" s="29">
        <f t="shared" si="59"/>
        <v>0</v>
      </c>
      <c r="M513" s="29" t="str">
        <f t="shared" si="60"/>
        <v/>
      </c>
      <c r="N513" s="29" t="str">
        <f t="shared" si="61"/>
        <v/>
      </c>
      <c r="O513" s="29" t="str">
        <f t="shared" si="62"/>
        <v/>
      </c>
      <c r="P513" s="29" t="str">
        <f t="shared" si="63"/>
        <v/>
      </c>
    </row>
    <row r="514" spans="1:16" s="24" customFormat="1">
      <c r="A514" s="145">
        <f t="shared" si="64"/>
        <v>59600</v>
      </c>
      <c r="B514" s="24">
        <f t="shared" si="57"/>
        <v>3</v>
      </c>
      <c r="C514" s="24">
        <f t="shared" si="58"/>
        <v>2063</v>
      </c>
      <c r="F514" s="26"/>
      <c r="G514" s="40"/>
      <c r="H514" s="40"/>
      <c r="I514" s="40"/>
      <c r="J514" s="41"/>
      <c r="K514" s="29" t="str">
        <f>IF(SUMPRODUCT((MONTH('4. Trading Tracker'!$F$8:$F$703)=B514)*(YEAR('4. Trading Tracker'!$F$8:$F$703)=C514)*('4. Trading Tracker'!$L$8:$L$703))&gt;0,SUMPRODUCT((MONTH('4. Trading Tracker'!$F$8:$F$703)=B514)*(YEAR('4. Trading Tracker'!$F$8:$F$703)=C514)*('4. Trading Tracker'!$L$8:$L$703)),"")</f>
        <v/>
      </c>
      <c r="L514" s="29">
        <f t="shared" si="59"/>
        <v>0</v>
      </c>
      <c r="M514" s="29" t="str">
        <f t="shared" si="60"/>
        <v/>
      </c>
      <c r="N514" s="29" t="str">
        <f t="shared" si="61"/>
        <v/>
      </c>
      <c r="O514" s="29" t="str">
        <f t="shared" si="62"/>
        <v/>
      </c>
      <c r="P514" s="29" t="str">
        <f t="shared" si="63"/>
        <v/>
      </c>
    </row>
    <row r="515" spans="1:16" s="24" customFormat="1">
      <c r="A515" s="145">
        <f t="shared" si="64"/>
        <v>59631</v>
      </c>
      <c r="B515" s="24">
        <f t="shared" si="57"/>
        <v>4</v>
      </c>
      <c r="C515" s="24">
        <f t="shared" si="58"/>
        <v>2063</v>
      </c>
      <c r="F515" s="26"/>
      <c r="G515" s="40"/>
      <c r="H515" s="40"/>
      <c r="I515" s="40"/>
      <c r="J515" s="41"/>
      <c r="K515" s="29" t="str">
        <f>IF(SUMPRODUCT((MONTH('4. Trading Tracker'!$F$8:$F$703)=B515)*(YEAR('4. Trading Tracker'!$F$8:$F$703)=C515)*('4. Trading Tracker'!$L$8:$L$703))&gt;0,SUMPRODUCT((MONTH('4. Trading Tracker'!$F$8:$F$703)=B515)*(YEAR('4. Trading Tracker'!$F$8:$F$703)=C515)*('4. Trading Tracker'!$L$8:$L$703)),"")</f>
        <v/>
      </c>
      <c r="L515" s="29">
        <f t="shared" si="59"/>
        <v>0</v>
      </c>
      <c r="M515" s="29" t="str">
        <f t="shared" si="60"/>
        <v/>
      </c>
      <c r="N515" s="29" t="str">
        <f t="shared" si="61"/>
        <v/>
      </c>
      <c r="O515" s="29" t="str">
        <f t="shared" si="62"/>
        <v/>
      </c>
      <c r="P515" s="29" t="str">
        <f t="shared" si="63"/>
        <v/>
      </c>
    </row>
    <row r="516" spans="1:16" s="24" customFormat="1">
      <c r="A516" s="145">
        <f t="shared" si="64"/>
        <v>59661</v>
      </c>
      <c r="B516" s="24">
        <f t="shared" si="57"/>
        <v>5</v>
      </c>
      <c r="C516" s="24">
        <f t="shared" si="58"/>
        <v>2063</v>
      </c>
      <c r="F516" s="26"/>
      <c r="G516" s="40"/>
      <c r="H516" s="40"/>
      <c r="I516" s="40"/>
      <c r="J516" s="41"/>
      <c r="K516" s="29" t="str">
        <f>IF(SUMPRODUCT((MONTH('4. Trading Tracker'!$F$8:$F$703)=B516)*(YEAR('4. Trading Tracker'!$F$8:$F$703)=C516)*('4. Trading Tracker'!$L$8:$L$703))&gt;0,SUMPRODUCT((MONTH('4. Trading Tracker'!$F$8:$F$703)=B516)*(YEAR('4. Trading Tracker'!$F$8:$F$703)=C516)*('4. Trading Tracker'!$L$8:$L$703)),"")</f>
        <v/>
      </c>
      <c r="L516" s="29">
        <f t="shared" si="59"/>
        <v>0</v>
      </c>
      <c r="M516" s="29" t="str">
        <f t="shared" si="60"/>
        <v/>
      </c>
      <c r="N516" s="29" t="str">
        <f t="shared" si="61"/>
        <v/>
      </c>
      <c r="O516" s="29" t="str">
        <f t="shared" si="62"/>
        <v/>
      </c>
      <c r="P516" s="29" t="str">
        <f t="shared" si="63"/>
        <v/>
      </c>
    </row>
    <row r="517" spans="1:16" s="24" customFormat="1">
      <c r="A517" s="145">
        <f t="shared" si="64"/>
        <v>59692</v>
      </c>
      <c r="B517" s="24">
        <f t="shared" si="57"/>
        <v>6</v>
      </c>
      <c r="C517" s="24">
        <f t="shared" si="58"/>
        <v>2063</v>
      </c>
      <c r="F517" s="26"/>
      <c r="G517" s="40"/>
      <c r="H517" s="40"/>
      <c r="I517" s="40"/>
      <c r="J517" s="41"/>
      <c r="K517" s="29" t="str">
        <f>IF(SUMPRODUCT((MONTH('4. Trading Tracker'!$F$8:$F$703)=B517)*(YEAR('4. Trading Tracker'!$F$8:$F$703)=C517)*('4. Trading Tracker'!$L$8:$L$703))&gt;0,SUMPRODUCT((MONTH('4. Trading Tracker'!$F$8:$F$703)=B517)*(YEAR('4. Trading Tracker'!$F$8:$F$703)=C517)*('4. Trading Tracker'!$L$8:$L$703)),"")</f>
        <v/>
      </c>
      <c r="L517" s="29">
        <f t="shared" si="59"/>
        <v>0</v>
      </c>
      <c r="M517" s="29" t="str">
        <f t="shared" si="60"/>
        <v/>
      </c>
      <c r="N517" s="29" t="str">
        <f t="shared" si="61"/>
        <v/>
      </c>
      <c r="O517" s="29" t="str">
        <f t="shared" si="62"/>
        <v/>
      </c>
      <c r="P517" s="29" t="str">
        <f t="shared" si="63"/>
        <v/>
      </c>
    </row>
    <row r="518" spans="1:16" s="24" customFormat="1">
      <c r="A518" s="145">
        <f t="shared" si="64"/>
        <v>59722</v>
      </c>
      <c r="B518" s="24">
        <f t="shared" si="57"/>
        <v>7</v>
      </c>
      <c r="C518" s="24">
        <f t="shared" si="58"/>
        <v>2063</v>
      </c>
      <c r="F518" s="26"/>
      <c r="G518" s="40"/>
      <c r="H518" s="40"/>
      <c r="I518" s="40"/>
      <c r="J518" s="41"/>
      <c r="K518" s="29" t="str">
        <f>IF(SUMPRODUCT((MONTH('4. Trading Tracker'!$F$8:$F$703)=B518)*(YEAR('4. Trading Tracker'!$F$8:$F$703)=C518)*('4. Trading Tracker'!$L$8:$L$703))&gt;0,SUMPRODUCT((MONTH('4. Trading Tracker'!$F$8:$F$703)=B518)*(YEAR('4. Trading Tracker'!$F$8:$F$703)=C518)*('4. Trading Tracker'!$L$8:$L$703)),"")</f>
        <v/>
      </c>
      <c r="L518" s="29">
        <f t="shared" si="59"/>
        <v>0</v>
      </c>
      <c r="M518" s="29" t="str">
        <f t="shared" si="60"/>
        <v/>
      </c>
      <c r="N518" s="29" t="str">
        <f t="shared" si="61"/>
        <v/>
      </c>
      <c r="O518" s="29" t="str">
        <f t="shared" si="62"/>
        <v/>
      </c>
      <c r="P518" s="29" t="str">
        <f t="shared" si="63"/>
        <v/>
      </c>
    </row>
    <row r="519" spans="1:16" s="24" customFormat="1">
      <c r="A519" s="145">
        <f t="shared" si="64"/>
        <v>59753</v>
      </c>
      <c r="B519" s="24">
        <f t="shared" si="57"/>
        <v>8</v>
      </c>
      <c r="C519" s="24">
        <f t="shared" si="58"/>
        <v>2063</v>
      </c>
      <c r="F519" s="26"/>
      <c r="G519" s="40"/>
      <c r="H519" s="40"/>
      <c r="I519" s="40"/>
      <c r="J519" s="41"/>
      <c r="K519" s="29" t="str">
        <f>IF(SUMPRODUCT((MONTH('4. Trading Tracker'!$F$8:$F$703)=B519)*(YEAR('4. Trading Tracker'!$F$8:$F$703)=C519)*('4. Trading Tracker'!$L$8:$L$703))&gt;0,SUMPRODUCT((MONTH('4. Trading Tracker'!$F$8:$F$703)=B519)*(YEAR('4. Trading Tracker'!$F$8:$F$703)=C519)*('4. Trading Tracker'!$L$8:$L$703)),"")</f>
        <v/>
      </c>
      <c r="L519" s="29">
        <f t="shared" si="59"/>
        <v>0</v>
      </c>
      <c r="M519" s="29" t="str">
        <f t="shared" si="60"/>
        <v/>
      </c>
      <c r="N519" s="29" t="str">
        <f t="shared" si="61"/>
        <v/>
      </c>
      <c r="O519" s="29" t="str">
        <f t="shared" si="62"/>
        <v/>
      </c>
      <c r="P519" s="29" t="str">
        <f t="shared" si="63"/>
        <v/>
      </c>
    </row>
    <row r="520" spans="1:16" s="24" customFormat="1">
      <c r="A520" s="145">
        <f t="shared" si="64"/>
        <v>59784</v>
      </c>
      <c r="B520" s="24">
        <f t="shared" si="57"/>
        <v>9</v>
      </c>
      <c r="C520" s="24">
        <f t="shared" si="58"/>
        <v>2063</v>
      </c>
      <c r="F520" s="26"/>
      <c r="G520" s="40"/>
      <c r="H520" s="40"/>
      <c r="I520" s="40"/>
      <c r="J520" s="41"/>
      <c r="K520" s="29" t="str">
        <f>IF(SUMPRODUCT((MONTH('4. Trading Tracker'!$F$8:$F$703)=B520)*(YEAR('4. Trading Tracker'!$F$8:$F$703)=C520)*('4. Trading Tracker'!$L$8:$L$703))&gt;0,SUMPRODUCT((MONTH('4. Trading Tracker'!$F$8:$F$703)=B520)*(YEAR('4. Trading Tracker'!$F$8:$F$703)=C520)*('4. Trading Tracker'!$L$8:$L$703)),"")</f>
        <v/>
      </c>
      <c r="L520" s="29">
        <f t="shared" si="59"/>
        <v>0</v>
      </c>
      <c r="M520" s="29" t="str">
        <f t="shared" si="60"/>
        <v/>
      </c>
      <c r="N520" s="29" t="str">
        <f t="shared" si="61"/>
        <v/>
      </c>
      <c r="O520" s="29" t="str">
        <f t="shared" si="62"/>
        <v/>
      </c>
      <c r="P520" s="29" t="str">
        <f t="shared" si="63"/>
        <v/>
      </c>
    </row>
    <row r="521" spans="1:16" s="24" customFormat="1">
      <c r="A521" s="145">
        <f t="shared" si="64"/>
        <v>59814</v>
      </c>
      <c r="B521" s="24">
        <f t="shared" ref="B521:B584" si="65">MONTH(A521)</f>
        <v>10</v>
      </c>
      <c r="C521" s="24">
        <f t="shared" ref="C521:C584" si="66">YEAR(A521)</f>
        <v>2063</v>
      </c>
      <c r="F521" s="26"/>
      <c r="G521" s="40"/>
      <c r="H521" s="40"/>
      <c r="I521" s="40"/>
      <c r="J521" s="41"/>
      <c r="K521" s="29" t="str">
        <f>IF(SUMPRODUCT((MONTH('4. Trading Tracker'!$F$8:$F$703)=B521)*(YEAR('4. Trading Tracker'!$F$8:$F$703)=C521)*('4. Trading Tracker'!$L$8:$L$703))&gt;0,SUMPRODUCT((MONTH('4. Trading Tracker'!$F$8:$F$703)=B521)*(YEAR('4. Trading Tracker'!$F$8:$F$703)=C521)*('4. Trading Tracker'!$L$8:$L$703)),"")</f>
        <v/>
      </c>
      <c r="L521" s="29">
        <f t="shared" ref="L521:L584" si="67">IF(F521="",,(I521*J521))</f>
        <v>0</v>
      </c>
      <c r="M521" s="29" t="str">
        <f t="shared" ref="M521:M584" si="68">IF($H521=$M$7,$L521,"")</f>
        <v/>
      </c>
      <c r="N521" s="29" t="str">
        <f t="shared" ref="N521:N584" si="69">IF($H521=$N$7,$L521,"")</f>
        <v/>
      </c>
      <c r="O521" s="29" t="str">
        <f t="shared" ref="O521:O584" si="70">IF($H521=$O$7,$L521,"")</f>
        <v/>
      </c>
      <c r="P521" s="29" t="str">
        <f t="shared" ref="P521:P584" si="71">IF($H521=$P$7,$L521,"")</f>
        <v/>
      </c>
    </row>
    <row r="522" spans="1:16" s="24" customFormat="1">
      <c r="A522" s="145">
        <f t="shared" ref="A522:A585" si="72">EDATE(A521,1)</f>
        <v>59845</v>
      </c>
      <c r="B522" s="24">
        <f t="shared" si="65"/>
        <v>11</v>
      </c>
      <c r="C522" s="24">
        <f t="shared" si="66"/>
        <v>2063</v>
      </c>
      <c r="F522" s="26"/>
      <c r="G522" s="40"/>
      <c r="H522" s="40"/>
      <c r="I522" s="40"/>
      <c r="J522" s="41"/>
      <c r="K522" s="29" t="str">
        <f>IF(SUMPRODUCT((MONTH('4. Trading Tracker'!$F$8:$F$703)=B522)*(YEAR('4. Trading Tracker'!$F$8:$F$703)=C522)*('4. Trading Tracker'!$L$8:$L$703))&gt;0,SUMPRODUCT((MONTH('4. Trading Tracker'!$F$8:$F$703)=B522)*(YEAR('4. Trading Tracker'!$F$8:$F$703)=C522)*('4. Trading Tracker'!$L$8:$L$703)),"")</f>
        <v/>
      </c>
      <c r="L522" s="29">
        <f t="shared" si="67"/>
        <v>0</v>
      </c>
      <c r="M522" s="29" t="str">
        <f t="shared" si="68"/>
        <v/>
      </c>
      <c r="N522" s="29" t="str">
        <f t="shared" si="69"/>
        <v/>
      </c>
      <c r="O522" s="29" t="str">
        <f t="shared" si="70"/>
        <v/>
      </c>
      <c r="P522" s="29" t="str">
        <f t="shared" si="71"/>
        <v/>
      </c>
    </row>
    <row r="523" spans="1:16" s="24" customFormat="1">
      <c r="A523" s="145">
        <f t="shared" si="72"/>
        <v>59875</v>
      </c>
      <c r="B523" s="24">
        <f t="shared" si="65"/>
        <v>12</v>
      </c>
      <c r="C523" s="24">
        <f t="shared" si="66"/>
        <v>2063</v>
      </c>
      <c r="F523" s="26"/>
      <c r="G523" s="40"/>
      <c r="H523" s="40"/>
      <c r="I523" s="40"/>
      <c r="J523" s="41"/>
      <c r="K523" s="29" t="str">
        <f>IF(SUMPRODUCT((MONTH('4. Trading Tracker'!$F$8:$F$703)=B523)*(YEAR('4. Trading Tracker'!$F$8:$F$703)=C523)*('4. Trading Tracker'!$L$8:$L$703))&gt;0,SUMPRODUCT((MONTH('4. Trading Tracker'!$F$8:$F$703)=B523)*(YEAR('4. Trading Tracker'!$F$8:$F$703)=C523)*('4. Trading Tracker'!$L$8:$L$703)),"")</f>
        <v/>
      </c>
      <c r="L523" s="29">
        <f t="shared" si="67"/>
        <v>0</v>
      </c>
      <c r="M523" s="29" t="str">
        <f t="shared" si="68"/>
        <v/>
      </c>
      <c r="N523" s="29" t="str">
        <f t="shared" si="69"/>
        <v/>
      </c>
      <c r="O523" s="29" t="str">
        <f t="shared" si="70"/>
        <v/>
      </c>
      <c r="P523" s="29" t="str">
        <f t="shared" si="71"/>
        <v/>
      </c>
    </row>
    <row r="524" spans="1:16" s="24" customFormat="1">
      <c r="A524" s="145">
        <f t="shared" si="72"/>
        <v>59906</v>
      </c>
      <c r="B524" s="24">
        <f t="shared" si="65"/>
        <v>1</v>
      </c>
      <c r="C524" s="24">
        <f t="shared" si="66"/>
        <v>2064</v>
      </c>
      <c r="F524" s="26"/>
      <c r="G524" s="40"/>
      <c r="H524" s="40"/>
      <c r="I524" s="40"/>
      <c r="J524" s="41"/>
      <c r="K524" s="29" t="str">
        <f>IF(SUMPRODUCT((MONTH('4. Trading Tracker'!$F$8:$F$703)=B524)*(YEAR('4. Trading Tracker'!$F$8:$F$703)=C524)*('4. Trading Tracker'!$L$8:$L$703))&gt;0,SUMPRODUCT((MONTH('4. Trading Tracker'!$F$8:$F$703)=B524)*(YEAR('4. Trading Tracker'!$F$8:$F$703)=C524)*('4. Trading Tracker'!$L$8:$L$703)),"")</f>
        <v/>
      </c>
      <c r="L524" s="29">
        <f t="shared" si="67"/>
        <v>0</v>
      </c>
      <c r="M524" s="29" t="str">
        <f t="shared" si="68"/>
        <v/>
      </c>
      <c r="N524" s="29" t="str">
        <f t="shared" si="69"/>
        <v/>
      </c>
      <c r="O524" s="29" t="str">
        <f t="shared" si="70"/>
        <v/>
      </c>
      <c r="P524" s="29" t="str">
        <f t="shared" si="71"/>
        <v/>
      </c>
    </row>
    <row r="525" spans="1:16" s="24" customFormat="1">
      <c r="A525" s="145">
        <f t="shared" si="72"/>
        <v>59937</v>
      </c>
      <c r="B525" s="24">
        <f t="shared" si="65"/>
        <v>2</v>
      </c>
      <c r="C525" s="24">
        <f t="shared" si="66"/>
        <v>2064</v>
      </c>
      <c r="F525" s="26"/>
      <c r="G525" s="40"/>
      <c r="H525" s="40"/>
      <c r="I525" s="40"/>
      <c r="J525" s="41"/>
      <c r="K525" s="29" t="str">
        <f>IF(SUMPRODUCT((MONTH('4. Trading Tracker'!$F$8:$F$703)=B525)*(YEAR('4. Trading Tracker'!$F$8:$F$703)=C525)*('4. Trading Tracker'!$L$8:$L$703))&gt;0,SUMPRODUCT((MONTH('4. Trading Tracker'!$F$8:$F$703)=B525)*(YEAR('4. Trading Tracker'!$F$8:$F$703)=C525)*('4. Trading Tracker'!$L$8:$L$703)),"")</f>
        <v/>
      </c>
      <c r="L525" s="29">
        <f t="shared" si="67"/>
        <v>0</v>
      </c>
      <c r="M525" s="29" t="str">
        <f t="shared" si="68"/>
        <v/>
      </c>
      <c r="N525" s="29" t="str">
        <f t="shared" si="69"/>
        <v/>
      </c>
      <c r="O525" s="29" t="str">
        <f t="shared" si="70"/>
        <v/>
      </c>
      <c r="P525" s="29" t="str">
        <f t="shared" si="71"/>
        <v/>
      </c>
    </row>
    <row r="526" spans="1:16" s="24" customFormat="1">
      <c r="A526" s="145">
        <f t="shared" si="72"/>
        <v>59966</v>
      </c>
      <c r="B526" s="24">
        <f t="shared" si="65"/>
        <v>3</v>
      </c>
      <c r="C526" s="24">
        <f t="shared" si="66"/>
        <v>2064</v>
      </c>
      <c r="F526" s="26"/>
      <c r="G526" s="40"/>
      <c r="H526" s="40"/>
      <c r="I526" s="40"/>
      <c r="J526" s="41"/>
      <c r="K526" s="29" t="str">
        <f>IF(SUMPRODUCT((MONTH('4. Trading Tracker'!$F$8:$F$703)=B526)*(YEAR('4. Trading Tracker'!$F$8:$F$703)=C526)*('4. Trading Tracker'!$L$8:$L$703))&gt;0,SUMPRODUCT((MONTH('4. Trading Tracker'!$F$8:$F$703)=B526)*(YEAR('4. Trading Tracker'!$F$8:$F$703)=C526)*('4. Trading Tracker'!$L$8:$L$703)),"")</f>
        <v/>
      </c>
      <c r="L526" s="29">
        <f t="shared" si="67"/>
        <v>0</v>
      </c>
      <c r="M526" s="29" t="str">
        <f t="shared" si="68"/>
        <v/>
      </c>
      <c r="N526" s="29" t="str">
        <f t="shared" si="69"/>
        <v/>
      </c>
      <c r="O526" s="29" t="str">
        <f t="shared" si="70"/>
        <v/>
      </c>
      <c r="P526" s="29" t="str">
        <f t="shared" si="71"/>
        <v/>
      </c>
    </row>
    <row r="527" spans="1:16" s="24" customFormat="1">
      <c r="A527" s="145">
        <f t="shared" si="72"/>
        <v>59997</v>
      </c>
      <c r="B527" s="24">
        <f t="shared" si="65"/>
        <v>4</v>
      </c>
      <c r="C527" s="24">
        <f t="shared" si="66"/>
        <v>2064</v>
      </c>
      <c r="F527" s="26"/>
      <c r="G527" s="40"/>
      <c r="H527" s="40"/>
      <c r="I527" s="40"/>
      <c r="J527" s="41"/>
      <c r="K527" s="29" t="str">
        <f>IF(SUMPRODUCT((MONTH('4. Trading Tracker'!$F$8:$F$703)=B527)*(YEAR('4. Trading Tracker'!$F$8:$F$703)=C527)*('4. Trading Tracker'!$L$8:$L$703))&gt;0,SUMPRODUCT((MONTH('4. Trading Tracker'!$F$8:$F$703)=B527)*(YEAR('4. Trading Tracker'!$F$8:$F$703)=C527)*('4. Trading Tracker'!$L$8:$L$703)),"")</f>
        <v/>
      </c>
      <c r="L527" s="29">
        <f t="shared" si="67"/>
        <v>0</v>
      </c>
      <c r="M527" s="29" t="str">
        <f t="shared" si="68"/>
        <v/>
      </c>
      <c r="N527" s="29" t="str">
        <f t="shared" si="69"/>
        <v/>
      </c>
      <c r="O527" s="29" t="str">
        <f t="shared" si="70"/>
        <v/>
      </c>
      <c r="P527" s="29" t="str">
        <f t="shared" si="71"/>
        <v/>
      </c>
    </row>
    <row r="528" spans="1:16" s="24" customFormat="1">
      <c r="A528" s="145">
        <f t="shared" si="72"/>
        <v>60027</v>
      </c>
      <c r="B528" s="24">
        <f t="shared" si="65"/>
        <v>5</v>
      </c>
      <c r="C528" s="24">
        <f t="shared" si="66"/>
        <v>2064</v>
      </c>
      <c r="F528" s="26"/>
      <c r="G528" s="40"/>
      <c r="H528" s="40"/>
      <c r="I528" s="40"/>
      <c r="J528" s="41"/>
      <c r="K528" s="29" t="str">
        <f>IF(SUMPRODUCT((MONTH('4. Trading Tracker'!$F$8:$F$703)=B528)*(YEAR('4. Trading Tracker'!$F$8:$F$703)=C528)*('4. Trading Tracker'!$L$8:$L$703))&gt;0,SUMPRODUCT((MONTH('4. Trading Tracker'!$F$8:$F$703)=B528)*(YEAR('4. Trading Tracker'!$F$8:$F$703)=C528)*('4. Trading Tracker'!$L$8:$L$703)),"")</f>
        <v/>
      </c>
      <c r="L528" s="29">
        <f t="shared" si="67"/>
        <v>0</v>
      </c>
      <c r="M528" s="29" t="str">
        <f t="shared" si="68"/>
        <v/>
      </c>
      <c r="N528" s="29" t="str">
        <f t="shared" si="69"/>
        <v/>
      </c>
      <c r="O528" s="29" t="str">
        <f t="shared" si="70"/>
        <v/>
      </c>
      <c r="P528" s="29" t="str">
        <f t="shared" si="71"/>
        <v/>
      </c>
    </row>
    <row r="529" spans="1:16" s="24" customFormat="1">
      <c r="A529" s="145">
        <f t="shared" si="72"/>
        <v>60058</v>
      </c>
      <c r="B529" s="24">
        <f t="shared" si="65"/>
        <v>6</v>
      </c>
      <c r="C529" s="24">
        <f t="shared" si="66"/>
        <v>2064</v>
      </c>
      <c r="F529" s="26"/>
      <c r="G529" s="40"/>
      <c r="H529" s="40"/>
      <c r="I529" s="40"/>
      <c r="J529" s="41"/>
      <c r="K529" s="29" t="str">
        <f>IF(SUMPRODUCT((MONTH('4. Trading Tracker'!$F$8:$F$703)=B529)*(YEAR('4. Trading Tracker'!$F$8:$F$703)=C529)*('4. Trading Tracker'!$L$8:$L$703))&gt;0,SUMPRODUCT((MONTH('4. Trading Tracker'!$F$8:$F$703)=B529)*(YEAR('4. Trading Tracker'!$F$8:$F$703)=C529)*('4. Trading Tracker'!$L$8:$L$703)),"")</f>
        <v/>
      </c>
      <c r="L529" s="29">
        <f t="shared" si="67"/>
        <v>0</v>
      </c>
      <c r="M529" s="29" t="str">
        <f t="shared" si="68"/>
        <v/>
      </c>
      <c r="N529" s="29" t="str">
        <f t="shared" si="69"/>
        <v/>
      </c>
      <c r="O529" s="29" t="str">
        <f t="shared" si="70"/>
        <v/>
      </c>
      <c r="P529" s="29" t="str">
        <f t="shared" si="71"/>
        <v/>
      </c>
    </row>
    <row r="530" spans="1:16" s="24" customFormat="1">
      <c r="A530" s="145">
        <f t="shared" si="72"/>
        <v>60088</v>
      </c>
      <c r="B530" s="24">
        <f t="shared" si="65"/>
        <v>7</v>
      </c>
      <c r="C530" s="24">
        <f t="shared" si="66"/>
        <v>2064</v>
      </c>
      <c r="F530" s="26"/>
      <c r="G530" s="40"/>
      <c r="H530" s="40"/>
      <c r="I530" s="40"/>
      <c r="J530" s="41"/>
      <c r="K530" s="29" t="str">
        <f>IF(SUMPRODUCT((MONTH('4. Trading Tracker'!$F$8:$F$703)=B530)*(YEAR('4. Trading Tracker'!$F$8:$F$703)=C530)*('4. Trading Tracker'!$L$8:$L$703))&gt;0,SUMPRODUCT((MONTH('4. Trading Tracker'!$F$8:$F$703)=B530)*(YEAR('4. Trading Tracker'!$F$8:$F$703)=C530)*('4. Trading Tracker'!$L$8:$L$703)),"")</f>
        <v/>
      </c>
      <c r="L530" s="29">
        <f t="shared" si="67"/>
        <v>0</v>
      </c>
      <c r="M530" s="29" t="str">
        <f t="shared" si="68"/>
        <v/>
      </c>
      <c r="N530" s="29" t="str">
        <f t="shared" si="69"/>
        <v/>
      </c>
      <c r="O530" s="29" t="str">
        <f t="shared" si="70"/>
        <v/>
      </c>
      <c r="P530" s="29" t="str">
        <f t="shared" si="71"/>
        <v/>
      </c>
    </row>
    <row r="531" spans="1:16" s="24" customFormat="1">
      <c r="A531" s="145">
        <f t="shared" si="72"/>
        <v>60119</v>
      </c>
      <c r="B531" s="24">
        <f t="shared" si="65"/>
        <v>8</v>
      </c>
      <c r="C531" s="24">
        <f t="shared" si="66"/>
        <v>2064</v>
      </c>
      <c r="F531" s="26"/>
      <c r="G531" s="40"/>
      <c r="H531" s="40"/>
      <c r="I531" s="40"/>
      <c r="J531" s="41"/>
      <c r="K531" s="29" t="str">
        <f>IF(SUMPRODUCT((MONTH('4. Trading Tracker'!$F$8:$F$703)=B531)*(YEAR('4. Trading Tracker'!$F$8:$F$703)=C531)*('4. Trading Tracker'!$L$8:$L$703))&gt;0,SUMPRODUCT((MONTH('4. Trading Tracker'!$F$8:$F$703)=B531)*(YEAR('4. Trading Tracker'!$F$8:$F$703)=C531)*('4. Trading Tracker'!$L$8:$L$703)),"")</f>
        <v/>
      </c>
      <c r="L531" s="29">
        <f t="shared" si="67"/>
        <v>0</v>
      </c>
      <c r="M531" s="29" t="str">
        <f t="shared" si="68"/>
        <v/>
      </c>
      <c r="N531" s="29" t="str">
        <f t="shared" si="69"/>
        <v/>
      </c>
      <c r="O531" s="29" t="str">
        <f t="shared" si="70"/>
        <v/>
      </c>
      <c r="P531" s="29" t="str">
        <f t="shared" si="71"/>
        <v/>
      </c>
    </row>
    <row r="532" spans="1:16" s="24" customFormat="1">
      <c r="A532" s="145">
        <f t="shared" si="72"/>
        <v>60150</v>
      </c>
      <c r="B532" s="24">
        <f t="shared" si="65"/>
        <v>9</v>
      </c>
      <c r="C532" s="24">
        <f t="shared" si="66"/>
        <v>2064</v>
      </c>
      <c r="F532" s="26"/>
      <c r="G532" s="40"/>
      <c r="H532" s="40"/>
      <c r="I532" s="40"/>
      <c r="J532" s="41"/>
      <c r="K532" s="29" t="str">
        <f>IF(SUMPRODUCT((MONTH('4. Trading Tracker'!$F$8:$F$703)=B532)*(YEAR('4. Trading Tracker'!$F$8:$F$703)=C532)*('4. Trading Tracker'!$L$8:$L$703))&gt;0,SUMPRODUCT((MONTH('4. Trading Tracker'!$F$8:$F$703)=B532)*(YEAR('4. Trading Tracker'!$F$8:$F$703)=C532)*('4. Trading Tracker'!$L$8:$L$703)),"")</f>
        <v/>
      </c>
      <c r="L532" s="29">
        <f t="shared" si="67"/>
        <v>0</v>
      </c>
      <c r="M532" s="29" t="str">
        <f t="shared" si="68"/>
        <v/>
      </c>
      <c r="N532" s="29" t="str">
        <f t="shared" si="69"/>
        <v/>
      </c>
      <c r="O532" s="29" t="str">
        <f t="shared" si="70"/>
        <v/>
      </c>
      <c r="P532" s="29" t="str">
        <f t="shared" si="71"/>
        <v/>
      </c>
    </row>
    <row r="533" spans="1:16" s="24" customFormat="1">
      <c r="A533" s="145">
        <f t="shared" si="72"/>
        <v>60180</v>
      </c>
      <c r="B533" s="24">
        <f t="shared" si="65"/>
        <v>10</v>
      </c>
      <c r="C533" s="24">
        <f t="shared" si="66"/>
        <v>2064</v>
      </c>
      <c r="F533" s="26"/>
      <c r="G533" s="40"/>
      <c r="H533" s="40"/>
      <c r="I533" s="40"/>
      <c r="J533" s="41"/>
      <c r="K533" s="29" t="str">
        <f>IF(SUMPRODUCT((MONTH('4. Trading Tracker'!$F$8:$F$703)=B533)*(YEAR('4. Trading Tracker'!$F$8:$F$703)=C533)*('4. Trading Tracker'!$L$8:$L$703))&gt;0,SUMPRODUCT((MONTH('4. Trading Tracker'!$F$8:$F$703)=B533)*(YEAR('4. Trading Tracker'!$F$8:$F$703)=C533)*('4. Trading Tracker'!$L$8:$L$703)),"")</f>
        <v/>
      </c>
      <c r="L533" s="29">
        <f t="shared" si="67"/>
        <v>0</v>
      </c>
      <c r="M533" s="29" t="str">
        <f t="shared" si="68"/>
        <v/>
      </c>
      <c r="N533" s="29" t="str">
        <f t="shared" si="69"/>
        <v/>
      </c>
      <c r="O533" s="29" t="str">
        <f t="shared" si="70"/>
        <v/>
      </c>
      <c r="P533" s="29" t="str">
        <f t="shared" si="71"/>
        <v/>
      </c>
    </row>
    <row r="534" spans="1:16" s="24" customFormat="1">
      <c r="A534" s="145">
        <f t="shared" si="72"/>
        <v>60211</v>
      </c>
      <c r="B534" s="24">
        <f t="shared" si="65"/>
        <v>11</v>
      </c>
      <c r="C534" s="24">
        <f t="shared" si="66"/>
        <v>2064</v>
      </c>
      <c r="F534" s="26"/>
      <c r="G534" s="40"/>
      <c r="H534" s="40"/>
      <c r="I534" s="40"/>
      <c r="J534" s="41"/>
      <c r="K534" s="29" t="str">
        <f>IF(SUMPRODUCT((MONTH('4. Trading Tracker'!$F$8:$F$703)=B534)*(YEAR('4. Trading Tracker'!$F$8:$F$703)=C534)*('4. Trading Tracker'!$L$8:$L$703))&gt;0,SUMPRODUCT((MONTH('4. Trading Tracker'!$F$8:$F$703)=B534)*(YEAR('4. Trading Tracker'!$F$8:$F$703)=C534)*('4. Trading Tracker'!$L$8:$L$703)),"")</f>
        <v/>
      </c>
      <c r="L534" s="29">
        <f t="shared" si="67"/>
        <v>0</v>
      </c>
      <c r="M534" s="29" t="str">
        <f t="shared" si="68"/>
        <v/>
      </c>
      <c r="N534" s="29" t="str">
        <f t="shared" si="69"/>
        <v/>
      </c>
      <c r="O534" s="29" t="str">
        <f t="shared" si="70"/>
        <v/>
      </c>
      <c r="P534" s="29" t="str">
        <f t="shared" si="71"/>
        <v/>
      </c>
    </row>
    <row r="535" spans="1:16" s="24" customFormat="1">
      <c r="A535" s="145">
        <f t="shared" si="72"/>
        <v>60241</v>
      </c>
      <c r="B535" s="24">
        <f t="shared" si="65"/>
        <v>12</v>
      </c>
      <c r="C535" s="24">
        <f t="shared" si="66"/>
        <v>2064</v>
      </c>
      <c r="F535" s="26"/>
      <c r="G535" s="40"/>
      <c r="H535" s="40"/>
      <c r="I535" s="40"/>
      <c r="J535" s="41"/>
      <c r="K535" s="29" t="str">
        <f>IF(SUMPRODUCT((MONTH('4. Trading Tracker'!$F$8:$F$703)=B535)*(YEAR('4. Trading Tracker'!$F$8:$F$703)=C535)*('4. Trading Tracker'!$L$8:$L$703))&gt;0,SUMPRODUCT((MONTH('4. Trading Tracker'!$F$8:$F$703)=B535)*(YEAR('4. Trading Tracker'!$F$8:$F$703)=C535)*('4. Trading Tracker'!$L$8:$L$703)),"")</f>
        <v/>
      </c>
      <c r="L535" s="29">
        <f t="shared" si="67"/>
        <v>0</v>
      </c>
      <c r="M535" s="29" t="str">
        <f t="shared" si="68"/>
        <v/>
      </c>
      <c r="N535" s="29" t="str">
        <f t="shared" si="69"/>
        <v/>
      </c>
      <c r="O535" s="29" t="str">
        <f t="shared" si="70"/>
        <v/>
      </c>
      <c r="P535" s="29" t="str">
        <f t="shared" si="71"/>
        <v/>
      </c>
    </row>
    <row r="536" spans="1:16" s="24" customFormat="1">
      <c r="A536" s="145">
        <f t="shared" si="72"/>
        <v>60272</v>
      </c>
      <c r="B536" s="24">
        <f t="shared" si="65"/>
        <v>1</v>
      </c>
      <c r="C536" s="24">
        <f t="shared" si="66"/>
        <v>2065</v>
      </c>
      <c r="F536" s="26"/>
      <c r="G536" s="40"/>
      <c r="H536" s="40"/>
      <c r="I536" s="40"/>
      <c r="J536" s="41"/>
      <c r="K536" s="29" t="str">
        <f>IF(SUMPRODUCT((MONTH('4. Trading Tracker'!$F$8:$F$703)=B536)*(YEAR('4. Trading Tracker'!$F$8:$F$703)=C536)*('4. Trading Tracker'!$L$8:$L$703))&gt;0,SUMPRODUCT((MONTH('4. Trading Tracker'!$F$8:$F$703)=B536)*(YEAR('4. Trading Tracker'!$F$8:$F$703)=C536)*('4. Trading Tracker'!$L$8:$L$703)),"")</f>
        <v/>
      </c>
      <c r="L536" s="29">
        <f t="shared" si="67"/>
        <v>0</v>
      </c>
      <c r="M536" s="29" t="str">
        <f t="shared" si="68"/>
        <v/>
      </c>
      <c r="N536" s="29" t="str">
        <f t="shared" si="69"/>
        <v/>
      </c>
      <c r="O536" s="29" t="str">
        <f t="shared" si="70"/>
        <v/>
      </c>
      <c r="P536" s="29" t="str">
        <f t="shared" si="71"/>
        <v/>
      </c>
    </row>
    <row r="537" spans="1:16" s="24" customFormat="1">
      <c r="A537" s="145">
        <f t="shared" si="72"/>
        <v>60303</v>
      </c>
      <c r="B537" s="24">
        <f t="shared" si="65"/>
        <v>2</v>
      </c>
      <c r="C537" s="24">
        <f t="shared" si="66"/>
        <v>2065</v>
      </c>
      <c r="F537" s="26"/>
      <c r="G537" s="40"/>
      <c r="H537" s="40"/>
      <c r="I537" s="40"/>
      <c r="J537" s="41"/>
      <c r="K537" s="29" t="str">
        <f>IF(SUMPRODUCT((MONTH('4. Trading Tracker'!$F$8:$F$703)=B537)*(YEAR('4. Trading Tracker'!$F$8:$F$703)=C537)*('4. Trading Tracker'!$L$8:$L$703))&gt;0,SUMPRODUCT((MONTH('4. Trading Tracker'!$F$8:$F$703)=B537)*(YEAR('4. Trading Tracker'!$F$8:$F$703)=C537)*('4. Trading Tracker'!$L$8:$L$703)),"")</f>
        <v/>
      </c>
      <c r="L537" s="29">
        <f t="shared" si="67"/>
        <v>0</v>
      </c>
      <c r="M537" s="29" t="str">
        <f t="shared" si="68"/>
        <v/>
      </c>
      <c r="N537" s="29" t="str">
        <f t="shared" si="69"/>
        <v/>
      </c>
      <c r="O537" s="29" t="str">
        <f t="shared" si="70"/>
        <v/>
      </c>
      <c r="P537" s="29" t="str">
        <f t="shared" si="71"/>
        <v/>
      </c>
    </row>
    <row r="538" spans="1:16" s="24" customFormat="1">
      <c r="A538" s="145">
        <f t="shared" si="72"/>
        <v>60331</v>
      </c>
      <c r="B538" s="24">
        <f t="shared" si="65"/>
        <v>3</v>
      </c>
      <c r="C538" s="24">
        <f t="shared" si="66"/>
        <v>2065</v>
      </c>
      <c r="F538" s="26"/>
      <c r="G538" s="40"/>
      <c r="H538" s="40"/>
      <c r="I538" s="40"/>
      <c r="J538" s="41"/>
      <c r="K538" s="29" t="str">
        <f>IF(SUMPRODUCT((MONTH('4. Trading Tracker'!$F$8:$F$703)=B538)*(YEAR('4. Trading Tracker'!$F$8:$F$703)=C538)*('4. Trading Tracker'!$L$8:$L$703))&gt;0,SUMPRODUCT((MONTH('4. Trading Tracker'!$F$8:$F$703)=B538)*(YEAR('4. Trading Tracker'!$F$8:$F$703)=C538)*('4. Trading Tracker'!$L$8:$L$703)),"")</f>
        <v/>
      </c>
      <c r="L538" s="29">
        <f t="shared" si="67"/>
        <v>0</v>
      </c>
      <c r="M538" s="29" t="str">
        <f t="shared" si="68"/>
        <v/>
      </c>
      <c r="N538" s="29" t="str">
        <f t="shared" si="69"/>
        <v/>
      </c>
      <c r="O538" s="29" t="str">
        <f t="shared" si="70"/>
        <v/>
      </c>
      <c r="P538" s="29" t="str">
        <f t="shared" si="71"/>
        <v/>
      </c>
    </row>
    <row r="539" spans="1:16" s="24" customFormat="1">
      <c r="A539" s="145">
        <f t="shared" si="72"/>
        <v>60362</v>
      </c>
      <c r="B539" s="24">
        <f t="shared" si="65"/>
        <v>4</v>
      </c>
      <c r="C539" s="24">
        <f t="shared" si="66"/>
        <v>2065</v>
      </c>
      <c r="F539" s="26"/>
      <c r="G539" s="40"/>
      <c r="H539" s="40"/>
      <c r="I539" s="40"/>
      <c r="J539" s="41"/>
      <c r="K539" s="29" t="str">
        <f>IF(SUMPRODUCT((MONTH('4. Trading Tracker'!$F$8:$F$703)=B539)*(YEAR('4. Trading Tracker'!$F$8:$F$703)=C539)*('4. Trading Tracker'!$L$8:$L$703))&gt;0,SUMPRODUCT((MONTH('4. Trading Tracker'!$F$8:$F$703)=B539)*(YEAR('4. Trading Tracker'!$F$8:$F$703)=C539)*('4. Trading Tracker'!$L$8:$L$703)),"")</f>
        <v/>
      </c>
      <c r="L539" s="29">
        <f t="shared" si="67"/>
        <v>0</v>
      </c>
      <c r="M539" s="29" t="str">
        <f t="shared" si="68"/>
        <v/>
      </c>
      <c r="N539" s="29" t="str">
        <f t="shared" si="69"/>
        <v/>
      </c>
      <c r="O539" s="29" t="str">
        <f t="shared" si="70"/>
        <v/>
      </c>
      <c r="P539" s="29" t="str">
        <f t="shared" si="71"/>
        <v/>
      </c>
    </row>
    <row r="540" spans="1:16" s="24" customFormat="1">
      <c r="A540" s="145">
        <f t="shared" si="72"/>
        <v>60392</v>
      </c>
      <c r="B540" s="24">
        <f t="shared" si="65"/>
        <v>5</v>
      </c>
      <c r="C540" s="24">
        <f t="shared" si="66"/>
        <v>2065</v>
      </c>
      <c r="F540" s="26"/>
      <c r="G540" s="40"/>
      <c r="H540" s="40"/>
      <c r="I540" s="40"/>
      <c r="J540" s="41"/>
      <c r="K540" s="29" t="str">
        <f>IF(SUMPRODUCT((MONTH('4. Trading Tracker'!$F$8:$F$703)=B540)*(YEAR('4. Trading Tracker'!$F$8:$F$703)=C540)*('4. Trading Tracker'!$L$8:$L$703))&gt;0,SUMPRODUCT((MONTH('4. Trading Tracker'!$F$8:$F$703)=B540)*(YEAR('4. Trading Tracker'!$F$8:$F$703)=C540)*('4. Trading Tracker'!$L$8:$L$703)),"")</f>
        <v/>
      </c>
      <c r="L540" s="29">
        <f t="shared" si="67"/>
        <v>0</v>
      </c>
      <c r="M540" s="29" t="str">
        <f t="shared" si="68"/>
        <v/>
      </c>
      <c r="N540" s="29" t="str">
        <f t="shared" si="69"/>
        <v/>
      </c>
      <c r="O540" s="29" t="str">
        <f t="shared" si="70"/>
        <v/>
      </c>
      <c r="P540" s="29" t="str">
        <f t="shared" si="71"/>
        <v/>
      </c>
    </row>
    <row r="541" spans="1:16" s="24" customFormat="1">
      <c r="A541" s="145">
        <f t="shared" si="72"/>
        <v>60423</v>
      </c>
      <c r="B541" s="24">
        <f t="shared" si="65"/>
        <v>6</v>
      </c>
      <c r="C541" s="24">
        <f t="shared" si="66"/>
        <v>2065</v>
      </c>
      <c r="F541" s="26"/>
      <c r="G541" s="40"/>
      <c r="H541" s="40"/>
      <c r="I541" s="40"/>
      <c r="J541" s="41"/>
      <c r="K541" s="29" t="str">
        <f>IF(SUMPRODUCT((MONTH('4. Trading Tracker'!$F$8:$F$703)=B541)*(YEAR('4. Trading Tracker'!$F$8:$F$703)=C541)*('4. Trading Tracker'!$L$8:$L$703))&gt;0,SUMPRODUCT((MONTH('4. Trading Tracker'!$F$8:$F$703)=B541)*(YEAR('4. Trading Tracker'!$F$8:$F$703)=C541)*('4. Trading Tracker'!$L$8:$L$703)),"")</f>
        <v/>
      </c>
      <c r="L541" s="29">
        <f t="shared" si="67"/>
        <v>0</v>
      </c>
      <c r="M541" s="29" t="str">
        <f t="shared" si="68"/>
        <v/>
      </c>
      <c r="N541" s="29" t="str">
        <f t="shared" si="69"/>
        <v/>
      </c>
      <c r="O541" s="29" t="str">
        <f t="shared" si="70"/>
        <v/>
      </c>
      <c r="P541" s="29" t="str">
        <f t="shared" si="71"/>
        <v/>
      </c>
    </row>
    <row r="542" spans="1:16" s="24" customFormat="1">
      <c r="A542" s="145">
        <f t="shared" si="72"/>
        <v>60453</v>
      </c>
      <c r="B542" s="24">
        <f t="shared" si="65"/>
        <v>7</v>
      </c>
      <c r="C542" s="24">
        <f t="shared" si="66"/>
        <v>2065</v>
      </c>
      <c r="F542" s="26"/>
      <c r="G542" s="40"/>
      <c r="H542" s="40"/>
      <c r="I542" s="40"/>
      <c r="J542" s="41"/>
      <c r="K542" s="29" t="str">
        <f>IF(SUMPRODUCT((MONTH('4. Trading Tracker'!$F$8:$F$703)=B542)*(YEAR('4. Trading Tracker'!$F$8:$F$703)=C542)*('4. Trading Tracker'!$L$8:$L$703))&gt;0,SUMPRODUCT((MONTH('4. Trading Tracker'!$F$8:$F$703)=B542)*(YEAR('4. Trading Tracker'!$F$8:$F$703)=C542)*('4. Trading Tracker'!$L$8:$L$703)),"")</f>
        <v/>
      </c>
      <c r="L542" s="29">
        <f t="shared" si="67"/>
        <v>0</v>
      </c>
      <c r="M542" s="29" t="str">
        <f t="shared" si="68"/>
        <v/>
      </c>
      <c r="N542" s="29" t="str">
        <f t="shared" si="69"/>
        <v/>
      </c>
      <c r="O542" s="29" t="str">
        <f t="shared" si="70"/>
        <v/>
      </c>
      <c r="P542" s="29" t="str">
        <f t="shared" si="71"/>
        <v/>
      </c>
    </row>
    <row r="543" spans="1:16" s="24" customFormat="1">
      <c r="A543" s="145">
        <f t="shared" si="72"/>
        <v>60484</v>
      </c>
      <c r="B543" s="24">
        <f t="shared" si="65"/>
        <v>8</v>
      </c>
      <c r="C543" s="24">
        <f t="shared" si="66"/>
        <v>2065</v>
      </c>
      <c r="F543" s="26"/>
      <c r="G543" s="40"/>
      <c r="H543" s="40"/>
      <c r="I543" s="40"/>
      <c r="J543" s="41"/>
      <c r="K543" s="29" t="str">
        <f>IF(SUMPRODUCT((MONTH('4. Trading Tracker'!$F$8:$F$703)=B543)*(YEAR('4. Trading Tracker'!$F$8:$F$703)=C543)*('4. Trading Tracker'!$L$8:$L$703))&gt;0,SUMPRODUCT((MONTH('4. Trading Tracker'!$F$8:$F$703)=B543)*(YEAR('4. Trading Tracker'!$F$8:$F$703)=C543)*('4. Trading Tracker'!$L$8:$L$703)),"")</f>
        <v/>
      </c>
      <c r="L543" s="29">
        <f t="shared" si="67"/>
        <v>0</v>
      </c>
      <c r="M543" s="29" t="str">
        <f t="shared" si="68"/>
        <v/>
      </c>
      <c r="N543" s="29" t="str">
        <f t="shared" si="69"/>
        <v/>
      </c>
      <c r="O543" s="29" t="str">
        <f t="shared" si="70"/>
        <v/>
      </c>
      <c r="P543" s="29" t="str">
        <f t="shared" si="71"/>
        <v/>
      </c>
    </row>
    <row r="544" spans="1:16" s="24" customFormat="1">
      <c r="A544" s="145">
        <f t="shared" si="72"/>
        <v>60515</v>
      </c>
      <c r="B544" s="24">
        <f t="shared" si="65"/>
        <v>9</v>
      </c>
      <c r="C544" s="24">
        <f t="shared" si="66"/>
        <v>2065</v>
      </c>
      <c r="F544" s="26"/>
      <c r="G544" s="40"/>
      <c r="H544" s="40"/>
      <c r="I544" s="40"/>
      <c r="J544" s="41"/>
      <c r="K544" s="29" t="str">
        <f>IF(SUMPRODUCT((MONTH('4. Trading Tracker'!$F$8:$F$703)=B544)*(YEAR('4. Trading Tracker'!$F$8:$F$703)=C544)*('4. Trading Tracker'!$L$8:$L$703))&gt;0,SUMPRODUCT((MONTH('4. Trading Tracker'!$F$8:$F$703)=B544)*(YEAR('4. Trading Tracker'!$F$8:$F$703)=C544)*('4. Trading Tracker'!$L$8:$L$703)),"")</f>
        <v/>
      </c>
      <c r="L544" s="29">
        <f t="shared" si="67"/>
        <v>0</v>
      </c>
      <c r="M544" s="29" t="str">
        <f t="shared" si="68"/>
        <v/>
      </c>
      <c r="N544" s="29" t="str">
        <f t="shared" si="69"/>
        <v/>
      </c>
      <c r="O544" s="29" t="str">
        <f t="shared" si="70"/>
        <v/>
      </c>
      <c r="P544" s="29" t="str">
        <f t="shared" si="71"/>
        <v/>
      </c>
    </row>
    <row r="545" spans="1:16" s="24" customFormat="1">
      <c r="A545" s="145">
        <f t="shared" si="72"/>
        <v>60545</v>
      </c>
      <c r="B545" s="24">
        <f t="shared" si="65"/>
        <v>10</v>
      </c>
      <c r="C545" s="24">
        <f t="shared" si="66"/>
        <v>2065</v>
      </c>
      <c r="F545" s="26"/>
      <c r="G545" s="40"/>
      <c r="H545" s="40"/>
      <c r="I545" s="40"/>
      <c r="J545" s="41"/>
      <c r="K545" s="29" t="str">
        <f>IF(SUMPRODUCT((MONTH('4. Trading Tracker'!$F$8:$F$703)=B545)*(YEAR('4. Trading Tracker'!$F$8:$F$703)=C545)*('4. Trading Tracker'!$L$8:$L$703))&gt;0,SUMPRODUCT((MONTH('4. Trading Tracker'!$F$8:$F$703)=B545)*(YEAR('4. Trading Tracker'!$F$8:$F$703)=C545)*('4. Trading Tracker'!$L$8:$L$703)),"")</f>
        <v/>
      </c>
      <c r="L545" s="29">
        <f t="shared" si="67"/>
        <v>0</v>
      </c>
      <c r="M545" s="29" t="str">
        <f t="shared" si="68"/>
        <v/>
      </c>
      <c r="N545" s="29" t="str">
        <f t="shared" si="69"/>
        <v/>
      </c>
      <c r="O545" s="29" t="str">
        <f t="shared" si="70"/>
        <v/>
      </c>
      <c r="P545" s="29" t="str">
        <f t="shared" si="71"/>
        <v/>
      </c>
    </row>
    <row r="546" spans="1:16" s="24" customFormat="1">
      <c r="A546" s="145">
        <f t="shared" si="72"/>
        <v>60576</v>
      </c>
      <c r="B546" s="24">
        <f t="shared" si="65"/>
        <v>11</v>
      </c>
      <c r="C546" s="24">
        <f t="shared" si="66"/>
        <v>2065</v>
      </c>
      <c r="F546" s="26"/>
      <c r="G546" s="40"/>
      <c r="H546" s="40"/>
      <c r="I546" s="40"/>
      <c r="J546" s="41"/>
      <c r="K546" s="29" t="str">
        <f>IF(SUMPRODUCT((MONTH('4. Trading Tracker'!$F$8:$F$703)=B546)*(YEAR('4. Trading Tracker'!$F$8:$F$703)=C546)*('4. Trading Tracker'!$L$8:$L$703))&gt;0,SUMPRODUCT((MONTH('4. Trading Tracker'!$F$8:$F$703)=B546)*(YEAR('4. Trading Tracker'!$F$8:$F$703)=C546)*('4. Trading Tracker'!$L$8:$L$703)),"")</f>
        <v/>
      </c>
      <c r="L546" s="29">
        <f t="shared" si="67"/>
        <v>0</v>
      </c>
      <c r="M546" s="29" t="str">
        <f t="shared" si="68"/>
        <v/>
      </c>
      <c r="N546" s="29" t="str">
        <f t="shared" si="69"/>
        <v/>
      </c>
      <c r="O546" s="29" t="str">
        <f t="shared" si="70"/>
        <v/>
      </c>
      <c r="P546" s="29" t="str">
        <f t="shared" si="71"/>
        <v/>
      </c>
    </row>
    <row r="547" spans="1:16" s="24" customFormat="1">
      <c r="A547" s="145">
        <f t="shared" si="72"/>
        <v>60606</v>
      </c>
      <c r="B547" s="24">
        <f t="shared" si="65"/>
        <v>12</v>
      </c>
      <c r="C547" s="24">
        <f t="shared" si="66"/>
        <v>2065</v>
      </c>
      <c r="F547" s="26"/>
      <c r="G547" s="40"/>
      <c r="H547" s="40"/>
      <c r="I547" s="40"/>
      <c r="J547" s="41"/>
      <c r="K547" s="29" t="str">
        <f>IF(SUMPRODUCT((MONTH('4. Trading Tracker'!$F$8:$F$703)=B547)*(YEAR('4. Trading Tracker'!$F$8:$F$703)=C547)*('4. Trading Tracker'!$L$8:$L$703))&gt;0,SUMPRODUCT((MONTH('4. Trading Tracker'!$F$8:$F$703)=B547)*(YEAR('4. Trading Tracker'!$F$8:$F$703)=C547)*('4. Trading Tracker'!$L$8:$L$703)),"")</f>
        <v/>
      </c>
      <c r="L547" s="29">
        <f t="shared" si="67"/>
        <v>0</v>
      </c>
      <c r="M547" s="29" t="str">
        <f t="shared" si="68"/>
        <v/>
      </c>
      <c r="N547" s="29" t="str">
        <f t="shared" si="69"/>
        <v/>
      </c>
      <c r="O547" s="29" t="str">
        <f t="shared" si="70"/>
        <v/>
      </c>
      <c r="P547" s="29" t="str">
        <f t="shared" si="71"/>
        <v/>
      </c>
    </row>
    <row r="548" spans="1:16" s="24" customFormat="1">
      <c r="A548" s="145">
        <f t="shared" si="72"/>
        <v>60637</v>
      </c>
      <c r="B548" s="24">
        <f t="shared" si="65"/>
        <v>1</v>
      </c>
      <c r="C548" s="24">
        <f t="shared" si="66"/>
        <v>2066</v>
      </c>
      <c r="F548" s="26"/>
      <c r="G548" s="40"/>
      <c r="H548" s="40"/>
      <c r="I548" s="40"/>
      <c r="J548" s="41"/>
      <c r="K548" s="29" t="str">
        <f>IF(SUMPRODUCT((MONTH('4. Trading Tracker'!$F$8:$F$703)=B548)*(YEAR('4. Trading Tracker'!$F$8:$F$703)=C548)*('4. Trading Tracker'!$L$8:$L$703))&gt;0,SUMPRODUCT((MONTH('4. Trading Tracker'!$F$8:$F$703)=B548)*(YEAR('4. Trading Tracker'!$F$8:$F$703)=C548)*('4. Trading Tracker'!$L$8:$L$703)),"")</f>
        <v/>
      </c>
      <c r="L548" s="29">
        <f t="shared" si="67"/>
        <v>0</v>
      </c>
      <c r="M548" s="29" t="str">
        <f t="shared" si="68"/>
        <v/>
      </c>
      <c r="N548" s="29" t="str">
        <f t="shared" si="69"/>
        <v/>
      </c>
      <c r="O548" s="29" t="str">
        <f t="shared" si="70"/>
        <v/>
      </c>
      <c r="P548" s="29" t="str">
        <f t="shared" si="71"/>
        <v/>
      </c>
    </row>
    <row r="549" spans="1:16" s="24" customFormat="1">
      <c r="A549" s="145">
        <f t="shared" si="72"/>
        <v>60668</v>
      </c>
      <c r="B549" s="24">
        <f t="shared" si="65"/>
        <v>2</v>
      </c>
      <c r="C549" s="24">
        <f t="shared" si="66"/>
        <v>2066</v>
      </c>
      <c r="F549" s="26"/>
      <c r="G549" s="40"/>
      <c r="H549" s="40"/>
      <c r="I549" s="40"/>
      <c r="J549" s="41"/>
      <c r="K549" s="29" t="str">
        <f>IF(SUMPRODUCT((MONTH('4. Trading Tracker'!$F$8:$F$703)=B549)*(YEAR('4. Trading Tracker'!$F$8:$F$703)=C549)*('4. Trading Tracker'!$L$8:$L$703))&gt;0,SUMPRODUCT((MONTH('4. Trading Tracker'!$F$8:$F$703)=B549)*(YEAR('4. Trading Tracker'!$F$8:$F$703)=C549)*('4. Trading Tracker'!$L$8:$L$703)),"")</f>
        <v/>
      </c>
      <c r="L549" s="29">
        <f t="shared" si="67"/>
        <v>0</v>
      </c>
      <c r="M549" s="29" t="str">
        <f t="shared" si="68"/>
        <v/>
      </c>
      <c r="N549" s="29" t="str">
        <f t="shared" si="69"/>
        <v/>
      </c>
      <c r="O549" s="29" t="str">
        <f t="shared" si="70"/>
        <v/>
      </c>
      <c r="P549" s="29" t="str">
        <f t="shared" si="71"/>
        <v/>
      </c>
    </row>
    <row r="550" spans="1:16" s="24" customFormat="1">
      <c r="A550" s="145">
        <f t="shared" si="72"/>
        <v>60696</v>
      </c>
      <c r="B550" s="24">
        <f t="shared" si="65"/>
        <v>3</v>
      </c>
      <c r="C550" s="24">
        <f t="shared" si="66"/>
        <v>2066</v>
      </c>
      <c r="F550" s="26"/>
      <c r="G550" s="40"/>
      <c r="H550" s="40"/>
      <c r="I550" s="40"/>
      <c r="J550" s="41"/>
      <c r="K550" s="29" t="str">
        <f>IF(SUMPRODUCT((MONTH('4. Trading Tracker'!$F$8:$F$703)=B550)*(YEAR('4. Trading Tracker'!$F$8:$F$703)=C550)*('4. Trading Tracker'!$L$8:$L$703))&gt;0,SUMPRODUCT((MONTH('4. Trading Tracker'!$F$8:$F$703)=B550)*(YEAR('4. Trading Tracker'!$F$8:$F$703)=C550)*('4. Trading Tracker'!$L$8:$L$703)),"")</f>
        <v/>
      </c>
      <c r="L550" s="29">
        <f t="shared" si="67"/>
        <v>0</v>
      </c>
      <c r="M550" s="29" t="str">
        <f t="shared" si="68"/>
        <v/>
      </c>
      <c r="N550" s="29" t="str">
        <f t="shared" si="69"/>
        <v/>
      </c>
      <c r="O550" s="29" t="str">
        <f t="shared" si="70"/>
        <v/>
      </c>
      <c r="P550" s="29" t="str">
        <f t="shared" si="71"/>
        <v/>
      </c>
    </row>
    <row r="551" spans="1:16" s="24" customFormat="1">
      <c r="A551" s="145">
        <f t="shared" si="72"/>
        <v>60727</v>
      </c>
      <c r="B551" s="24">
        <f t="shared" si="65"/>
        <v>4</v>
      </c>
      <c r="C551" s="24">
        <f t="shared" si="66"/>
        <v>2066</v>
      </c>
      <c r="F551" s="26"/>
      <c r="G551" s="40"/>
      <c r="H551" s="40"/>
      <c r="I551" s="40"/>
      <c r="J551" s="41"/>
      <c r="K551" s="29" t="str">
        <f>IF(SUMPRODUCT((MONTH('4. Trading Tracker'!$F$8:$F$703)=B551)*(YEAR('4. Trading Tracker'!$F$8:$F$703)=C551)*('4. Trading Tracker'!$L$8:$L$703))&gt;0,SUMPRODUCT((MONTH('4. Trading Tracker'!$F$8:$F$703)=B551)*(YEAR('4. Trading Tracker'!$F$8:$F$703)=C551)*('4. Trading Tracker'!$L$8:$L$703)),"")</f>
        <v/>
      </c>
      <c r="L551" s="29">
        <f t="shared" si="67"/>
        <v>0</v>
      </c>
      <c r="M551" s="29" t="str">
        <f t="shared" si="68"/>
        <v/>
      </c>
      <c r="N551" s="29" t="str">
        <f t="shared" si="69"/>
        <v/>
      </c>
      <c r="O551" s="29" t="str">
        <f t="shared" si="70"/>
        <v/>
      </c>
      <c r="P551" s="29" t="str">
        <f t="shared" si="71"/>
        <v/>
      </c>
    </row>
    <row r="552" spans="1:16" s="24" customFormat="1">
      <c r="A552" s="145">
        <f t="shared" si="72"/>
        <v>60757</v>
      </c>
      <c r="B552" s="24">
        <f t="shared" si="65"/>
        <v>5</v>
      </c>
      <c r="C552" s="24">
        <f t="shared" si="66"/>
        <v>2066</v>
      </c>
      <c r="F552" s="26"/>
      <c r="G552" s="40"/>
      <c r="H552" s="40"/>
      <c r="I552" s="40"/>
      <c r="J552" s="41"/>
      <c r="K552" s="29" t="str">
        <f>IF(SUMPRODUCT((MONTH('4. Trading Tracker'!$F$8:$F$703)=B552)*(YEAR('4. Trading Tracker'!$F$8:$F$703)=C552)*('4. Trading Tracker'!$L$8:$L$703))&gt;0,SUMPRODUCT((MONTH('4. Trading Tracker'!$F$8:$F$703)=B552)*(YEAR('4. Trading Tracker'!$F$8:$F$703)=C552)*('4. Trading Tracker'!$L$8:$L$703)),"")</f>
        <v/>
      </c>
      <c r="L552" s="29">
        <f t="shared" si="67"/>
        <v>0</v>
      </c>
      <c r="M552" s="29" t="str">
        <f t="shared" si="68"/>
        <v/>
      </c>
      <c r="N552" s="29" t="str">
        <f t="shared" si="69"/>
        <v/>
      </c>
      <c r="O552" s="29" t="str">
        <f t="shared" si="70"/>
        <v/>
      </c>
      <c r="P552" s="29" t="str">
        <f t="shared" si="71"/>
        <v/>
      </c>
    </row>
    <row r="553" spans="1:16" s="24" customFormat="1">
      <c r="A553" s="145">
        <f t="shared" si="72"/>
        <v>60788</v>
      </c>
      <c r="B553" s="24">
        <f t="shared" si="65"/>
        <v>6</v>
      </c>
      <c r="C553" s="24">
        <f t="shared" si="66"/>
        <v>2066</v>
      </c>
      <c r="F553" s="26"/>
      <c r="G553" s="40"/>
      <c r="H553" s="40"/>
      <c r="I553" s="40"/>
      <c r="J553" s="41"/>
      <c r="K553" s="29" t="str">
        <f>IF(SUMPRODUCT((MONTH('4. Trading Tracker'!$F$8:$F$703)=B553)*(YEAR('4. Trading Tracker'!$F$8:$F$703)=C553)*('4. Trading Tracker'!$L$8:$L$703))&gt;0,SUMPRODUCT((MONTH('4. Trading Tracker'!$F$8:$F$703)=B553)*(YEAR('4. Trading Tracker'!$F$8:$F$703)=C553)*('4. Trading Tracker'!$L$8:$L$703)),"")</f>
        <v/>
      </c>
      <c r="L553" s="29">
        <f t="shared" si="67"/>
        <v>0</v>
      </c>
      <c r="M553" s="29" t="str">
        <f t="shared" si="68"/>
        <v/>
      </c>
      <c r="N553" s="29" t="str">
        <f t="shared" si="69"/>
        <v/>
      </c>
      <c r="O553" s="29" t="str">
        <f t="shared" si="70"/>
        <v/>
      </c>
      <c r="P553" s="29" t="str">
        <f t="shared" si="71"/>
        <v/>
      </c>
    </row>
    <row r="554" spans="1:16" s="24" customFormat="1">
      <c r="A554" s="145">
        <f t="shared" si="72"/>
        <v>60818</v>
      </c>
      <c r="B554" s="24">
        <f t="shared" si="65"/>
        <v>7</v>
      </c>
      <c r="C554" s="24">
        <f t="shared" si="66"/>
        <v>2066</v>
      </c>
      <c r="F554" s="26"/>
      <c r="G554" s="40"/>
      <c r="H554" s="40"/>
      <c r="I554" s="40"/>
      <c r="J554" s="41"/>
      <c r="K554" s="29" t="str">
        <f>IF(SUMPRODUCT((MONTH('4. Trading Tracker'!$F$8:$F$703)=B554)*(YEAR('4. Trading Tracker'!$F$8:$F$703)=C554)*('4. Trading Tracker'!$L$8:$L$703))&gt;0,SUMPRODUCT((MONTH('4. Trading Tracker'!$F$8:$F$703)=B554)*(YEAR('4. Trading Tracker'!$F$8:$F$703)=C554)*('4. Trading Tracker'!$L$8:$L$703)),"")</f>
        <v/>
      </c>
      <c r="L554" s="29">
        <f t="shared" si="67"/>
        <v>0</v>
      </c>
      <c r="M554" s="29" t="str">
        <f t="shared" si="68"/>
        <v/>
      </c>
      <c r="N554" s="29" t="str">
        <f t="shared" si="69"/>
        <v/>
      </c>
      <c r="O554" s="29" t="str">
        <f t="shared" si="70"/>
        <v/>
      </c>
      <c r="P554" s="29" t="str">
        <f t="shared" si="71"/>
        <v/>
      </c>
    </row>
    <row r="555" spans="1:16" s="24" customFormat="1">
      <c r="A555" s="145">
        <f t="shared" si="72"/>
        <v>60849</v>
      </c>
      <c r="B555" s="24">
        <f t="shared" si="65"/>
        <v>8</v>
      </c>
      <c r="C555" s="24">
        <f t="shared" si="66"/>
        <v>2066</v>
      </c>
      <c r="F555" s="26"/>
      <c r="G555" s="40"/>
      <c r="H555" s="40"/>
      <c r="I555" s="40"/>
      <c r="J555" s="41"/>
      <c r="K555" s="29" t="str">
        <f>IF(SUMPRODUCT((MONTH('4. Trading Tracker'!$F$8:$F$703)=B555)*(YEAR('4. Trading Tracker'!$F$8:$F$703)=C555)*('4. Trading Tracker'!$L$8:$L$703))&gt;0,SUMPRODUCT((MONTH('4. Trading Tracker'!$F$8:$F$703)=B555)*(YEAR('4. Trading Tracker'!$F$8:$F$703)=C555)*('4. Trading Tracker'!$L$8:$L$703)),"")</f>
        <v/>
      </c>
      <c r="L555" s="29">
        <f t="shared" si="67"/>
        <v>0</v>
      </c>
      <c r="M555" s="29" t="str">
        <f t="shared" si="68"/>
        <v/>
      </c>
      <c r="N555" s="29" t="str">
        <f t="shared" si="69"/>
        <v/>
      </c>
      <c r="O555" s="29" t="str">
        <f t="shared" si="70"/>
        <v/>
      </c>
      <c r="P555" s="29" t="str">
        <f t="shared" si="71"/>
        <v/>
      </c>
    </row>
    <row r="556" spans="1:16" s="24" customFormat="1">
      <c r="A556" s="145">
        <f t="shared" si="72"/>
        <v>60880</v>
      </c>
      <c r="B556" s="24">
        <f t="shared" si="65"/>
        <v>9</v>
      </c>
      <c r="C556" s="24">
        <f t="shared" si="66"/>
        <v>2066</v>
      </c>
      <c r="F556" s="26"/>
      <c r="G556" s="40"/>
      <c r="H556" s="40"/>
      <c r="I556" s="40"/>
      <c r="J556" s="41"/>
      <c r="K556" s="29" t="str">
        <f>IF(SUMPRODUCT((MONTH('4. Trading Tracker'!$F$8:$F$703)=B556)*(YEAR('4. Trading Tracker'!$F$8:$F$703)=C556)*('4. Trading Tracker'!$L$8:$L$703))&gt;0,SUMPRODUCT((MONTH('4. Trading Tracker'!$F$8:$F$703)=B556)*(YEAR('4. Trading Tracker'!$F$8:$F$703)=C556)*('4. Trading Tracker'!$L$8:$L$703)),"")</f>
        <v/>
      </c>
      <c r="L556" s="29">
        <f t="shared" si="67"/>
        <v>0</v>
      </c>
      <c r="M556" s="29" t="str">
        <f t="shared" si="68"/>
        <v/>
      </c>
      <c r="N556" s="29" t="str">
        <f t="shared" si="69"/>
        <v/>
      </c>
      <c r="O556" s="29" t="str">
        <f t="shared" si="70"/>
        <v/>
      </c>
      <c r="P556" s="29" t="str">
        <f t="shared" si="71"/>
        <v/>
      </c>
    </row>
    <row r="557" spans="1:16" s="24" customFormat="1">
      <c r="A557" s="145">
        <f t="shared" si="72"/>
        <v>60910</v>
      </c>
      <c r="B557" s="24">
        <f t="shared" si="65"/>
        <v>10</v>
      </c>
      <c r="C557" s="24">
        <f t="shared" si="66"/>
        <v>2066</v>
      </c>
      <c r="F557" s="26"/>
      <c r="G557" s="40"/>
      <c r="H557" s="40"/>
      <c r="I557" s="40"/>
      <c r="J557" s="41"/>
      <c r="K557" s="29" t="str">
        <f>IF(SUMPRODUCT((MONTH('4. Trading Tracker'!$F$8:$F$703)=B557)*(YEAR('4. Trading Tracker'!$F$8:$F$703)=C557)*('4. Trading Tracker'!$L$8:$L$703))&gt;0,SUMPRODUCT((MONTH('4. Trading Tracker'!$F$8:$F$703)=B557)*(YEAR('4. Trading Tracker'!$F$8:$F$703)=C557)*('4. Trading Tracker'!$L$8:$L$703)),"")</f>
        <v/>
      </c>
      <c r="L557" s="29">
        <f t="shared" si="67"/>
        <v>0</v>
      </c>
      <c r="M557" s="29" t="str">
        <f t="shared" si="68"/>
        <v/>
      </c>
      <c r="N557" s="29" t="str">
        <f t="shared" si="69"/>
        <v/>
      </c>
      <c r="O557" s="29" t="str">
        <f t="shared" si="70"/>
        <v/>
      </c>
      <c r="P557" s="29" t="str">
        <f t="shared" si="71"/>
        <v/>
      </c>
    </row>
    <row r="558" spans="1:16" s="24" customFormat="1">
      <c r="A558" s="145">
        <f t="shared" si="72"/>
        <v>60941</v>
      </c>
      <c r="B558" s="24">
        <f t="shared" si="65"/>
        <v>11</v>
      </c>
      <c r="C558" s="24">
        <f t="shared" si="66"/>
        <v>2066</v>
      </c>
      <c r="F558" s="26"/>
      <c r="G558" s="40"/>
      <c r="H558" s="40"/>
      <c r="I558" s="40"/>
      <c r="J558" s="41"/>
      <c r="K558" s="29" t="str">
        <f>IF(SUMPRODUCT((MONTH('4. Trading Tracker'!$F$8:$F$703)=B558)*(YEAR('4. Trading Tracker'!$F$8:$F$703)=C558)*('4. Trading Tracker'!$L$8:$L$703))&gt;0,SUMPRODUCT((MONTH('4. Trading Tracker'!$F$8:$F$703)=B558)*(YEAR('4. Trading Tracker'!$F$8:$F$703)=C558)*('4. Trading Tracker'!$L$8:$L$703)),"")</f>
        <v/>
      </c>
      <c r="L558" s="29">
        <f t="shared" si="67"/>
        <v>0</v>
      </c>
      <c r="M558" s="29" t="str">
        <f t="shared" si="68"/>
        <v/>
      </c>
      <c r="N558" s="29" t="str">
        <f t="shared" si="69"/>
        <v/>
      </c>
      <c r="O558" s="29" t="str">
        <f t="shared" si="70"/>
        <v/>
      </c>
      <c r="P558" s="29" t="str">
        <f t="shared" si="71"/>
        <v/>
      </c>
    </row>
    <row r="559" spans="1:16" s="24" customFormat="1">
      <c r="A559" s="145">
        <f t="shared" si="72"/>
        <v>60971</v>
      </c>
      <c r="B559" s="24">
        <f t="shared" si="65"/>
        <v>12</v>
      </c>
      <c r="C559" s="24">
        <f t="shared" si="66"/>
        <v>2066</v>
      </c>
      <c r="F559" s="26"/>
      <c r="G559" s="40"/>
      <c r="H559" s="40"/>
      <c r="I559" s="40"/>
      <c r="J559" s="41"/>
      <c r="K559" s="29" t="str">
        <f>IF(SUMPRODUCT((MONTH('4. Trading Tracker'!$F$8:$F$703)=B559)*(YEAR('4. Trading Tracker'!$F$8:$F$703)=C559)*('4. Trading Tracker'!$L$8:$L$703))&gt;0,SUMPRODUCT((MONTH('4. Trading Tracker'!$F$8:$F$703)=B559)*(YEAR('4. Trading Tracker'!$F$8:$F$703)=C559)*('4. Trading Tracker'!$L$8:$L$703)),"")</f>
        <v/>
      </c>
      <c r="L559" s="29">
        <f t="shared" si="67"/>
        <v>0</v>
      </c>
      <c r="M559" s="29" t="str">
        <f t="shared" si="68"/>
        <v/>
      </c>
      <c r="N559" s="29" t="str">
        <f t="shared" si="69"/>
        <v/>
      </c>
      <c r="O559" s="29" t="str">
        <f t="shared" si="70"/>
        <v/>
      </c>
      <c r="P559" s="29" t="str">
        <f t="shared" si="71"/>
        <v/>
      </c>
    </row>
    <row r="560" spans="1:16" s="24" customFormat="1">
      <c r="A560" s="145">
        <f t="shared" si="72"/>
        <v>61002</v>
      </c>
      <c r="B560" s="24">
        <f t="shared" si="65"/>
        <v>1</v>
      </c>
      <c r="C560" s="24">
        <f t="shared" si="66"/>
        <v>2067</v>
      </c>
      <c r="F560" s="26"/>
      <c r="G560" s="40"/>
      <c r="H560" s="40"/>
      <c r="I560" s="40"/>
      <c r="J560" s="41"/>
      <c r="K560" s="29" t="str">
        <f>IF(SUMPRODUCT((MONTH('4. Trading Tracker'!$F$8:$F$703)=B560)*(YEAR('4. Trading Tracker'!$F$8:$F$703)=C560)*('4. Trading Tracker'!$L$8:$L$703))&gt;0,SUMPRODUCT((MONTH('4. Trading Tracker'!$F$8:$F$703)=B560)*(YEAR('4. Trading Tracker'!$F$8:$F$703)=C560)*('4. Trading Tracker'!$L$8:$L$703)),"")</f>
        <v/>
      </c>
      <c r="L560" s="29">
        <f t="shared" si="67"/>
        <v>0</v>
      </c>
      <c r="M560" s="29" t="str">
        <f t="shared" si="68"/>
        <v/>
      </c>
      <c r="N560" s="29" t="str">
        <f t="shared" si="69"/>
        <v/>
      </c>
      <c r="O560" s="29" t="str">
        <f t="shared" si="70"/>
        <v/>
      </c>
      <c r="P560" s="29" t="str">
        <f t="shared" si="71"/>
        <v/>
      </c>
    </row>
    <row r="561" spans="1:16" s="24" customFormat="1">
      <c r="A561" s="145">
        <f t="shared" si="72"/>
        <v>61033</v>
      </c>
      <c r="B561" s="24">
        <f t="shared" si="65"/>
        <v>2</v>
      </c>
      <c r="C561" s="24">
        <f t="shared" si="66"/>
        <v>2067</v>
      </c>
      <c r="F561" s="26"/>
      <c r="G561" s="40"/>
      <c r="H561" s="40"/>
      <c r="I561" s="40"/>
      <c r="J561" s="41"/>
      <c r="K561" s="29" t="str">
        <f>IF(SUMPRODUCT((MONTH('4. Trading Tracker'!$F$8:$F$703)=B561)*(YEAR('4. Trading Tracker'!$F$8:$F$703)=C561)*('4. Trading Tracker'!$L$8:$L$703))&gt;0,SUMPRODUCT((MONTH('4. Trading Tracker'!$F$8:$F$703)=B561)*(YEAR('4. Trading Tracker'!$F$8:$F$703)=C561)*('4. Trading Tracker'!$L$8:$L$703)),"")</f>
        <v/>
      </c>
      <c r="L561" s="29">
        <f t="shared" si="67"/>
        <v>0</v>
      </c>
      <c r="M561" s="29" t="str">
        <f t="shared" si="68"/>
        <v/>
      </c>
      <c r="N561" s="29" t="str">
        <f t="shared" si="69"/>
        <v/>
      </c>
      <c r="O561" s="29" t="str">
        <f t="shared" si="70"/>
        <v/>
      </c>
      <c r="P561" s="29" t="str">
        <f t="shared" si="71"/>
        <v/>
      </c>
    </row>
    <row r="562" spans="1:16" s="24" customFormat="1">
      <c r="A562" s="145">
        <f t="shared" si="72"/>
        <v>61061</v>
      </c>
      <c r="B562" s="24">
        <f t="shared" si="65"/>
        <v>3</v>
      </c>
      <c r="C562" s="24">
        <f t="shared" si="66"/>
        <v>2067</v>
      </c>
      <c r="F562" s="26"/>
      <c r="G562" s="40"/>
      <c r="H562" s="40"/>
      <c r="I562" s="40"/>
      <c r="J562" s="41"/>
      <c r="K562" s="29" t="str">
        <f>IF(SUMPRODUCT((MONTH('4. Trading Tracker'!$F$8:$F$703)=B562)*(YEAR('4. Trading Tracker'!$F$8:$F$703)=C562)*('4. Trading Tracker'!$L$8:$L$703))&gt;0,SUMPRODUCT((MONTH('4. Trading Tracker'!$F$8:$F$703)=B562)*(YEAR('4. Trading Tracker'!$F$8:$F$703)=C562)*('4. Trading Tracker'!$L$8:$L$703)),"")</f>
        <v/>
      </c>
      <c r="L562" s="29">
        <f t="shared" si="67"/>
        <v>0</v>
      </c>
      <c r="M562" s="29" t="str">
        <f t="shared" si="68"/>
        <v/>
      </c>
      <c r="N562" s="29" t="str">
        <f t="shared" si="69"/>
        <v/>
      </c>
      <c r="O562" s="29" t="str">
        <f t="shared" si="70"/>
        <v/>
      </c>
      <c r="P562" s="29" t="str">
        <f t="shared" si="71"/>
        <v/>
      </c>
    </row>
    <row r="563" spans="1:16" s="24" customFormat="1">
      <c r="A563" s="145">
        <f t="shared" si="72"/>
        <v>61092</v>
      </c>
      <c r="B563" s="24">
        <f t="shared" si="65"/>
        <v>4</v>
      </c>
      <c r="C563" s="24">
        <f t="shared" si="66"/>
        <v>2067</v>
      </c>
      <c r="F563" s="26"/>
      <c r="G563" s="40"/>
      <c r="H563" s="40"/>
      <c r="I563" s="40"/>
      <c r="J563" s="41"/>
      <c r="K563" s="29" t="str">
        <f>IF(SUMPRODUCT((MONTH('4. Trading Tracker'!$F$8:$F$703)=B563)*(YEAR('4. Trading Tracker'!$F$8:$F$703)=C563)*('4. Trading Tracker'!$L$8:$L$703))&gt;0,SUMPRODUCT((MONTH('4. Trading Tracker'!$F$8:$F$703)=B563)*(YEAR('4. Trading Tracker'!$F$8:$F$703)=C563)*('4. Trading Tracker'!$L$8:$L$703)),"")</f>
        <v/>
      </c>
      <c r="L563" s="29">
        <f t="shared" si="67"/>
        <v>0</v>
      </c>
      <c r="M563" s="29" t="str">
        <f t="shared" si="68"/>
        <v/>
      </c>
      <c r="N563" s="29" t="str">
        <f t="shared" si="69"/>
        <v/>
      </c>
      <c r="O563" s="29" t="str">
        <f t="shared" si="70"/>
        <v/>
      </c>
      <c r="P563" s="29" t="str">
        <f t="shared" si="71"/>
        <v/>
      </c>
    </row>
    <row r="564" spans="1:16" s="24" customFormat="1">
      <c r="A564" s="145">
        <f t="shared" si="72"/>
        <v>61122</v>
      </c>
      <c r="B564" s="24">
        <f t="shared" si="65"/>
        <v>5</v>
      </c>
      <c r="C564" s="24">
        <f t="shared" si="66"/>
        <v>2067</v>
      </c>
      <c r="F564" s="26"/>
      <c r="G564" s="40"/>
      <c r="H564" s="40"/>
      <c r="I564" s="40"/>
      <c r="J564" s="41"/>
      <c r="K564" s="29" t="str">
        <f>IF(SUMPRODUCT((MONTH('4. Trading Tracker'!$F$8:$F$703)=B564)*(YEAR('4. Trading Tracker'!$F$8:$F$703)=C564)*('4. Trading Tracker'!$L$8:$L$703))&gt;0,SUMPRODUCT((MONTH('4. Trading Tracker'!$F$8:$F$703)=B564)*(YEAR('4. Trading Tracker'!$F$8:$F$703)=C564)*('4. Trading Tracker'!$L$8:$L$703)),"")</f>
        <v/>
      </c>
      <c r="L564" s="29">
        <f t="shared" si="67"/>
        <v>0</v>
      </c>
      <c r="M564" s="29" t="str">
        <f t="shared" si="68"/>
        <v/>
      </c>
      <c r="N564" s="29" t="str">
        <f t="shared" si="69"/>
        <v/>
      </c>
      <c r="O564" s="29" t="str">
        <f t="shared" si="70"/>
        <v/>
      </c>
      <c r="P564" s="29" t="str">
        <f t="shared" si="71"/>
        <v/>
      </c>
    </row>
    <row r="565" spans="1:16" s="24" customFormat="1">
      <c r="A565" s="145">
        <f t="shared" si="72"/>
        <v>61153</v>
      </c>
      <c r="B565" s="24">
        <f t="shared" si="65"/>
        <v>6</v>
      </c>
      <c r="C565" s="24">
        <f t="shared" si="66"/>
        <v>2067</v>
      </c>
      <c r="F565" s="26"/>
      <c r="G565" s="40"/>
      <c r="H565" s="40"/>
      <c r="I565" s="40"/>
      <c r="J565" s="41"/>
      <c r="K565" s="29" t="str">
        <f>IF(SUMPRODUCT((MONTH('4. Trading Tracker'!$F$8:$F$703)=B565)*(YEAR('4. Trading Tracker'!$F$8:$F$703)=C565)*('4. Trading Tracker'!$L$8:$L$703))&gt;0,SUMPRODUCT((MONTH('4. Trading Tracker'!$F$8:$F$703)=B565)*(YEAR('4. Trading Tracker'!$F$8:$F$703)=C565)*('4. Trading Tracker'!$L$8:$L$703)),"")</f>
        <v/>
      </c>
      <c r="L565" s="29">
        <f t="shared" si="67"/>
        <v>0</v>
      </c>
      <c r="M565" s="29" t="str">
        <f t="shared" si="68"/>
        <v/>
      </c>
      <c r="N565" s="29" t="str">
        <f t="shared" si="69"/>
        <v/>
      </c>
      <c r="O565" s="29" t="str">
        <f t="shared" si="70"/>
        <v/>
      </c>
      <c r="P565" s="29" t="str">
        <f t="shared" si="71"/>
        <v/>
      </c>
    </row>
    <row r="566" spans="1:16" s="24" customFormat="1">
      <c r="A566" s="145">
        <f t="shared" si="72"/>
        <v>61183</v>
      </c>
      <c r="B566" s="24">
        <f t="shared" si="65"/>
        <v>7</v>
      </c>
      <c r="C566" s="24">
        <f t="shared" si="66"/>
        <v>2067</v>
      </c>
      <c r="F566" s="26"/>
      <c r="G566" s="40"/>
      <c r="H566" s="40"/>
      <c r="I566" s="40"/>
      <c r="J566" s="41"/>
      <c r="K566" s="29" t="str">
        <f>IF(SUMPRODUCT((MONTH('4. Trading Tracker'!$F$8:$F$703)=B566)*(YEAR('4. Trading Tracker'!$F$8:$F$703)=C566)*('4. Trading Tracker'!$L$8:$L$703))&gt;0,SUMPRODUCT((MONTH('4. Trading Tracker'!$F$8:$F$703)=B566)*(YEAR('4. Trading Tracker'!$F$8:$F$703)=C566)*('4. Trading Tracker'!$L$8:$L$703)),"")</f>
        <v/>
      </c>
      <c r="L566" s="29">
        <f t="shared" si="67"/>
        <v>0</v>
      </c>
      <c r="M566" s="29" t="str">
        <f t="shared" si="68"/>
        <v/>
      </c>
      <c r="N566" s="29" t="str">
        <f t="shared" si="69"/>
        <v/>
      </c>
      <c r="O566" s="29" t="str">
        <f t="shared" si="70"/>
        <v/>
      </c>
      <c r="P566" s="29" t="str">
        <f t="shared" si="71"/>
        <v/>
      </c>
    </row>
    <row r="567" spans="1:16" s="24" customFormat="1">
      <c r="A567" s="145">
        <f t="shared" si="72"/>
        <v>61214</v>
      </c>
      <c r="B567" s="24">
        <f t="shared" si="65"/>
        <v>8</v>
      </c>
      <c r="C567" s="24">
        <f t="shared" si="66"/>
        <v>2067</v>
      </c>
      <c r="F567" s="26"/>
      <c r="G567" s="40"/>
      <c r="H567" s="40"/>
      <c r="I567" s="40"/>
      <c r="J567" s="41"/>
      <c r="K567" s="29" t="str">
        <f>IF(SUMPRODUCT((MONTH('4. Trading Tracker'!$F$8:$F$703)=B567)*(YEAR('4. Trading Tracker'!$F$8:$F$703)=C567)*('4. Trading Tracker'!$L$8:$L$703))&gt;0,SUMPRODUCT((MONTH('4. Trading Tracker'!$F$8:$F$703)=B567)*(YEAR('4. Trading Tracker'!$F$8:$F$703)=C567)*('4. Trading Tracker'!$L$8:$L$703)),"")</f>
        <v/>
      </c>
      <c r="L567" s="29">
        <f t="shared" si="67"/>
        <v>0</v>
      </c>
      <c r="M567" s="29" t="str">
        <f t="shared" si="68"/>
        <v/>
      </c>
      <c r="N567" s="29" t="str">
        <f t="shared" si="69"/>
        <v/>
      </c>
      <c r="O567" s="29" t="str">
        <f t="shared" si="70"/>
        <v/>
      </c>
      <c r="P567" s="29" t="str">
        <f t="shared" si="71"/>
        <v/>
      </c>
    </row>
    <row r="568" spans="1:16" s="24" customFormat="1">
      <c r="A568" s="145">
        <f t="shared" si="72"/>
        <v>61245</v>
      </c>
      <c r="B568" s="24">
        <f t="shared" si="65"/>
        <v>9</v>
      </c>
      <c r="C568" s="24">
        <f t="shared" si="66"/>
        <v>2067</v>
      </c>
      <c r="F568" s="26"/>
      <c r="G568" s="40"/>
      <c r="H568" s="40"/>
      <c r="I568" s="40"/>
      <c r="J568" s="41"/>
      <c r="K568" s="29" t="str">
        <f>IF(SUMPRODUCT((MONTH('4. Trading Tracker'!$F$8:$F$703)=B568)*(YEAR('4. Trading Tracker'!$F$8:$F$703)=C568)*('4. Trading Tracker'!$L$8:$L$703))&gt;0,SUMPRODUCT((MONTH('4. Trading Tracker'!$F$8:$F$703)=B568)*(YEAR('4. Trading Tracker'!$F$8:$F$703)=C568)*('4. Trading Tracker'!$L$8:$L$703)),"")</f>
        <v/>
      </c>
      <c r="L568" s="29">
        <f t="shared" si="67"/>
        <v>0</v>
      </c>
      <c r="M568" s="29" t="str">
        <f t="shared" si="68"/>
        <v/>
      </c>
      <c r="N568" s="29" t="str">
        <f t="shared" si="69"/>
        <v/>
      </c>
      <c r="O568" s="29" t="str">
        <f t="shared" si="70"/>
        <v/>
      </c>
      <c r="P568" s="29" t="str">
        <f t="shared" si="71"/>
        <v/>
      </c>
    </row>
    <row r="569" spans="1:16" s="24" customFormat="1">
      <c r="A569" s="145">
        <f t="shared" si="72"/>
        <v>61275</v>
      </c>
      <c r="B569" s="24">
        <f t="shared" si="65"/>
        <v>10</v>
      </c>
      <c r="C569" s="24">
        <f t="shared" si="66"/>
        <v>2067</v>
      </c>
      <c r="F569" s="26"/>
      <c r="G569" s="40"/>
      <c r="H569" s="40"/>
      <c r="I569" s="40"/>
      <c r="J569" s="41"/>
      <c r="K569" s="29" t="str">
        <f>IF(SUMPRODUCT((MONTH('4. Trading Tracker'!$F$8:$F$703)=B569)*(YEAR('4. Trading Tracker'!$F$8:$F$703)=C569)*('4. Trading Tracker'!$L$8:$L$703))&gt;0,SUMPRODUCT((MONTH('4. Trading Tracker'!$F$8:$F$703)=B569)*(YEAR('4. Trading Tracker'!$F$8:$F$703)=C569)*('4. Trading Tracker'!$L$8:$L$703)),"")</f>
        <v/>
      </c>
      <c r="L569" s="29">
        <f t="shared" si="67"/>
        <v>0</v>
      </c>
      <c r="M569" s="29" t="str">
        <f t="shared" si="68"/>
        <v/>
      </c>
      <c r="N569" s="29" t="str">
        <f t="shared" si="69"/>
        <v/>
      </c>
      <c r="O569" s="29" t="str">
        <f t="shared" si="70"/>
        <v/>
      </c>
      <c r="P569" s="29" t="str">
        <f t="shared" si="71"/>
        <v/>
      </c>
    </row>
    <row r="570" spans="1:16" s="24" customFormat="1">
      <c r="A570" s="145">
        <f t="shared" si="72"/>
        <v>61306</v>
      </c>
      <c r="B570" s="24">
        <f t="shared" si="65"/>
        <v>11</v>
      </c>
      <c r="C570" s="24">
        <f t="shared" si="66"/>
        <v>2067</v>
      </c>
      <c r="F570" s="26"/>
      <c r="G570" s="40"/>
      <c r="H570" s="40"/>
      <c r="I570" s="40"/>
      <c r="J570" s="41"/>
      <c r="K570" s="29" t="str">
        <f>IF(SUMPRODUCT((MONTH('4. Trading Tracker'!$F$8:$F$703)=B570)*(YEAR('4. Trading Tracker'!$F$8:$F$703)=C570)*('4. Trading Tracker'!$L$8:$L$703))&gt;0,SUMPRODUCT((MONTH('4. Trading Tracker'!$F$8:$F$703)=B570)*(YEAR('4. Trading Tracker'!$F$8:$F$703)=C570)*('4. Trading Tracker'!$L$8:$L$703)),"")</f>
        <v/>
      </c>
      <c r="L570" s="29">
        <f t="shared" si="67"/>
        <v>0</v>
      </c>
      <c r="M570" s="29" t="str">
        <f t="shared" si="68"/>
        <v/>
      </c>
      <c r="N570" s="29" t="str">
        <f t="shared" si="69"/>
        <v/>
      </c>
      <c r="O570" s="29" t="str">
        <f t="shared" si="70"/>
        <v/>
      </c>
      <c r="P570" s="29" t="str">
        <f t="shared" si="71"/>
        <v/>
      </c>
    </row>
    <row r="571" spans="1:16" s="24" customFormat="1">
      <c r="A571" s="145">
        <f t="shared" si="72"/>
        <v>61336</v>
      </c>
      <c r="B571" s="24">
        <f t="shared" si="65"/>
        <v>12</v>
      </c>
      <c r="C571" s="24">
        <f t="shared" si="66"/>
        <v>2067</v>
      </c>
      <c r="F571" s="26"/>
      <c r="G571" s="40"/>
      <c r="H571" s="40"/>
      <c r="I571" s="40"/>
      <c r="J571" s="41"/>
      <c r="K571" s="29" t="str">
        <f>IF(SUMPRODUCT((MONTH('4. Trading Tracker'!$F$8:$F$703)=B571)*(YEAR('4. Trading Tracker'!$F$8:$F$703)=C571)*('4. Trading Tracker'!$L$8:$L$703))&gt;0,SUMPRODUCT((MONTH('4. Trading Tracker'!$F$8:$F$703)=B571)*(YEAR('4. Trading Tracker'!$F$8:$F$703)=C571)*('4. Trading Tracker'!$L$8:$L$703)),"")</f>
        <v/>
      </c>
      <c r="L571" s="29">
        <f t="shared" si="67"/>
        <v>0</v>
      </c>
      <c r="M571" s="29" t="str">
        <f t="shared" si="68"/>
        <v/>
      </c>
      <c r="N571" s="29" t="str">
        <f t="shared" si="69"/>
        <v/>
      </c>
      <c r="O571" s="29" t="str">
        <f t="shared" si="70"/>
        <v/>
      </c>
      <c r="P571" s="29" t="str">
        <f t="shared" si="71"/>
        <v/>
      </c>
    </row>
    <row r="572" spans="1:16" s="24" customFormat="1">
      <c r="A572" s="145">
        <f t="shared" si="72"/>
        <v>61367</v>
      </c>
      <c r="B572" s="24">
        <f t="shared" si="65"/>
        <v>1</v>
      </c>
      <c r="C572" s="24">
        <f t="shared" si="66"/>
        <v>2068</v>
      </c>
      <c r="F572" s="26"/>
      <c r="G572" s="40"/>
      <c r="H572" s="40"/>
      <c r="I572" s="40"/>
      <c r="J572" s="41"/>
      <c r="K572" s="29" t="str">
        <f>IF(SUMPRODUCT((MONTH('4. Trading Tracker'!$F$8:$F$703)=B572)*(YEAR('4. Trading Tracker'!$F$8:$F$703)=C572)*('4. Trading Tracker'!$L$8:$L$703))&gt;0,SUMPRODUCT((MONTH('4. Trading Tracker'!$F$8:$F$703)=B572)*(YEAR('4. Trading Tracker'!$F$8:$F$703)=C572)*('4. Trading Tracker'!$L$8:$L$703)),"")</f>
        <v/>
      </c>
      <c r="L572" s="29">
        <f t="shared" si="67"/>
        <v>0</v>
      </c>
      <c r="M572" s="29" t="str">
        <f t="shared" si="68"/>
        <v/>
      </c>
      <c r="N572" s="29" t="str">
        <f t="shared" si="69"/>
        <v/>
      </c>
      <c r="O572" s="29" t="str">
        <f t="shared" si="70"/>
        <v/>
      </c>
      <c r="P572" s="29" t="str">
        <f t="shared" si="71"/>
        <v/>
      </c>
    </row>
    <row r="573" spans="1:16" s="24" customFormat="1">
      <c r="A573" s="145">
        <f t="shared" si="72"/>
        <v>61398</v>
      </c>
      <c r="B573" s="24">
        <f t="shared" si="65"/>
        <v>2</v>
      </c>
      <c r="C573" s="24">
        <f t="shared" si="66"/>
        <v>2068</v>
      </c>
      <c r="F573" s="26"/>
      <c r="G573" s="40"/>
      <c r="H573" s="40"/>
      <c r="I573" s="40"/>
      <c r="J573" s="41"/>
      <c r="K573" s="29" t="str">
        <f>IF(SUMPRODUCT((MONTH('4. Trading Tracker'!$F$8:$F$703)=B573)*(YEAR('4. Trading Tracker'!$F$8:$F$703)=C573)*('4. Trading Tracker'!$L$8:$L$703))&gt;0,SUMPRODUCT((MONTH('4. Trading Tracker'!$F$8:$F$703)=B573)*(YEAR('4. Trading Tracker'!$F$8:$F$703)=C573)*('4. Trading Tracker'!$L$8:$L$703)),"")</f>
        <v/>
      </c>
      <c r="L573" s="29">
        <f t="shared" si="67"/>
        <v>0</v>
      </c>
      <c r="M573" s="29" t="str">
        <f t="shared" si="68"/>
        <v/>
      </c>
      <c r="N573" s="29" t="str">
        <f t="shared" si="69"/>
        <v/>
      </c>
      <c r="O573" s="29" t="str">
        <f t="shared" si="70"/>
        <v/>
      </c>
      <c r="P573" s="29" t="str">
        <f t="shared" si="71"/>
        <v/>
      </c>
    </row>
    <row r="574" spans="1:16" s="24" customFormat="1">
      <c r="A574" s="145">
        <f t="shared" si="72"/>
        <v>61427</v>
      </c>
      <c r="B574" s="24">
        <f t="shared" si="65"/>
        <v>3</v>
      </c>
      <c r="C574" s="24">
        <f t="shared" si="66"/>
        <v>2068</v>
      </c>
      <c r="F574" s="26"/>
      <c r="G574" s="40"/>
      <c r="H574" s="40"/>
      <c r="I574" s="40"/>
      <c r="J574" s="41"/>
      <c r="K574" s="29" t="str">
        <f>IF(SUMPRODUCT((MONTH('4. Trading Tracker'!$F$8:$F$703)=B574)*(YEAR('4. Trading Tracker'!$F$8:$F$703)=C574)*('4. Trading Tracker'!$L$8:$L$703))&gt;0,SUMPRODUCT((MONTH('4. Trading Tracker'!$F$8:$F$703)=B574)*(YEAR('4. Trading Tracker'!$F$8:$F$703)=C574)*('4. Trading Tracker'!$L$8:$L$703)),"")</f>
        <v/>
      </c>
      <c r="L574" s="29">
        <f t="shared" si="67"/>
        <v>0</v>
      </c>
      <c r="M574" s="29" t="str">
        <f t="shared" si="68"/>
        <v/>
      </c>
      <c r="N574" s="29" t="str">
        <f t="shared" si="69"/>
        <v/>
      </c>
      <c r="O574" s="29" t="str">
        <f t="shared" si="70"/>
        <v/>
      </c>
      <c r="P574" s="29" t="str">
        <f t="shared" si="71"/>
        <v/>
      </c>
    </row>
    <row r="575" spans="1:16" s="24" customFormat="1">
      <c r="A575" s="145">
        <f t="shared" si="72"/>
        <v>61458</v>
      </c>
      <c r="B575" s="24">
        <f t="shared" si="65"/>
        <v>4</v>
      </c>
      <c r="C575" s="24">
        <f t="shared" si="66"/>
        <v>2068</v>
      </c>
      <c r="F575" s="26"/>
      <c r="G575" s="40"/>
      <c r="H575" s="40"/>
      <c r="I575" s="40"/>
      <c r="J575" s="41"/>
      <c r="K575" s="29" t="str">
        <f>IF(SUMPRODUCT((MONTH('4. Trading Tracker'!$F$8:$F$703)=B575)*(YEAR('4. Trading Tracker'!$F$8:$F$703)=C575)*('4. Trading Tracker'!$L$8:$L$703))&gt;0,SUMPRODUCT((MONTH('4. Trading Tracker'!$F$8:$F$703)=B575)*(YEAR('4. Trading Tracker'!$F$8:$F$703)=C575)*('4. Trading Tracker'!$L$8:$L$703)),"")</f>
        <v/>
      </c>
      <c r="L575" s="29">
        <f t="shared" si="67"/>
        <v>0</v>
      </c>
      <c r="M575" s="29" t="str">
        <f t="shared" si="68"/>
        <v/>
      </c>
      <c r="N575" s="29" t="str">
        <f t="shared" si="69"/>
        <v/>
      </c>
      <c r="O575" s="29" t="str">
        <f t="shared" si="70"/>
        <v/>
      </c>
      <c r="P575" s="29" t="str">
        <f t="shared" si="71"/>
        <v/>
      </c>
    </row>
    <row r="576" spans="1:16" s="24" customFormat="1">
      <c r="A576" s="145">
        <f t="shared" si="72"/>
        <v>61488</v>
      </c>
      <c r="B576" s="24">
        <f t="shared" si="65"/>
        <v>5</v>
      </c>
      <c r="C576" s="24">
        <f t="shared" si="66"/>
        <v>2068</v>
      </c>
      <c r="F576" s="26"/>
      <c r="G576" s="40"/>
      <c r="H576" s="40"/>
      <c r="I576" s="40"/>
      <c r="J576" s="41"/>
      <c r="K576" s="29" t="str">
        <f>IF(SUMPRODUCT((MONTH('4. Trading Tracker'!$F$8:$F$703)=B576)*(YEAR('4. Trading Tracker'!$F$8:$F$703)=C576)*('4. Trading Tracker'!$L$8:$L$703))&gt;0,SUMPRODUCT((MONTH('4. Trading Tracker'!$F$8:$F$703)=B576)*(YEAR('4. Trading Tracker'!$F$8:$F$703)=C576)*('4. Trading Tracker'!$L$8:$L$703)),"")</f>
        <v/>
      </c>
      <c r="L576" s="29">
        <f t="shared" si="67"/>
        <v>0</v>
      </c>
      <c r="M576" s="29" t="str">
        <f t="shared" si="68"/>
        <v/>
      </c>
      <c r="N576" s="29" t="str">
        <f t="shared" si="69"/>
        <v/>
      </c>
      <c r="O576" s="29" t="str">
        <f t="shared" si="70"/>
        <v/>
      </c>
      <c r="P576" s="29" t="str">
        <f t="shared" si="71"/>
        <v/>
      </c>
    </row>
    <row r="577" spans="1:16" s="24" customFormat="1">
      <c r="A577" s="145">
        <f t="shared" si="72"/>
        <v>61519</v>
      </c>
      <c r="B577" s="24">
        <f t="shared" si="65"/>
        <v>6</v>
      </c>
      <c r="C577" s="24">
        <f t="shared" si="66"/>
        <v>2068</v>
      </c>
      <c r="F577" s="26"/>
      <c r="G577" s="40"/>
      <c r="H577" s="40"/>
      <c r="I577" s="40"/>
      <c r="J577" s="41"/>
      <c r="K577" s="29" t="str">
        <f>IF(SUMPRODUCT((MONTH('4. Trading Tracker'!$F$8:$F$703)=B577)*(YEAR('4. Trading Tracker'!$F$8:$F$703)=C577)*('4. Trading Tracker'!$L$8:$L$703))&gt;0,SUMPRODUCT((MONTH('4. Trading Tracker'!$F$8:$F$703)=B577)*(YEAR('4. Trading Tracker'!$F$8:$F$703)=C577)*('4. Trading Tracker'!$L$8:$L$703)),"")</f>
        <v/>
      </c>
      <c r="L577" s="29">
        <f t="shared" si="67"/>
        <v>0</v>
      </c>
      <c r="M577" s="29" t="str">
        <f t="shared" si="68"/>
        <v/>
      </c>
      <c r="N577" s="29" t="str">
        <f t="shared" si="69"/>
        <v/>
      </c>
      <c r="O577" s="29" t="str">
        <f t="shared" si="70"/>
        <v/>
      </c>
      <c r="P577" s="29" t="str">
        <f t="shared" si="71"/>
        <v/>
      </c>
    </row>
    <row r="578" spans="1:16" s="24" customFormat="1">
      <c r="A578" s="145">
        <f t="shared" si="72"/>
        <v>61549</v>
      </c>
      <c r="B578" s="24">
        <f t="shared" si="65"/>
        <v>7</v>
      </c>
      <c r="C578" s="24">
        <f t="shared" si="66"/>
        <v>2068</v>
      </c>
      <c r="F578" s="26"/>
      <c r="G578" s="40"/>
      <c r="H578" s="40"/>
      <c r="I578" s="40"/>
      <c r="J578" s="41"/>
      <c r="K578" s="29" t="str">
        <f>IF(SUMPRODUCT((MONTH('4. Trading Tracker'!$F$8:$F$703)=B578)*(YEAR('4. Trading Tracker'!$F$8:$F$703)=C578)*('4. Trading Tracker'!$L$8:$L$703))&gt;0,SUMPRODUCT((MONTH('4. Trading Tracker'!$F$8:$F$703)=B578)*(YEAR('4. Trading Tracker'!$F$8:$F$703)=C578)*('4. Trading Tracker'!$L$8:$L$703)),"")</f>
        <v/>
      </c>
      <c r="L578" s="29">
        <f t="shared" si="67"/>
        <v>0</v>
      </c>
      <c r="M578" s="29" t="str">
        <f t="shared" si="68"/>
        <v/>
      </c>
      <c r="N578" s="29" t="str">
        <f t="shared" si="69"/>
        <v/>
      </c>
      <c r="O578" s="29" t="str">
        <f t="shared" si="70"/>
        <v/>
      </c>
      <c r="P578" s="29" t="str">
        <f t="shared" si="71"/>
        <v/>
      </c>
    </row>
    <row r="579" spans="1:16" s="24" customFormat="1">
      <c r="A579" s="145">
        <f t="shared" si="72"/>
        <v>61580</v>
      </c>
      <c r="B579" s="24">
        <f t="shared" si="65"/>
        <v>8</v>
      </c>
      <c r="C579" s="24">
        <f t="shared" si="66"/>
        <v>2068</v>
      </c>
      <c r="F579" s="26"/>
      <c r="G579" s="40"/>
      <c r="H579" s="40"/>
      <c r="I579" s="40"/>
      <c r="J579" s="41"/>
      <c r="K579" s="29" t="str">
        <f>IF(SUMPRODUCT((MONTH('4. Trading Tracker'!$F$8:$F$703)=B579)*(YEAR('4. Trading Tracker'!$F$8:$F$703)=C579)*('4. Trading Tracker'!$L$8:$L$703))&gt;0,SUMPRODUCT((MONTH('4. Trading Tracker'!$F$8:$F$703)=B579)*(YEAR('4. Trading Tracker'!$F$8:$F$703)=C579)*('4. Trading Tracker'!$L$8:$L$703)),"")</f>
        <v/>
      </c>
      <c r="L579" s="29">
        <f t="shared" si="67"/>
        <v>0</v>
      </c>
      <c r="M579" s="29" t="str">
        <f t="shared" si="68"/>
        <v/>
      </c>
      <c r="N579" s="29" t="str">
        <f t="shared" si="69"/>
        <v/>
      </c>
      <c r="O579" s="29" t="str">
        <f t="shared" si="70"/>
        <v/>
      </c>
      <c r="P579" s="29" t="str">
        <f t="shared" si="71"/>
        <v/>
      </c>
    </row>
    <row r="580" spans="1:16" s="24" customFormat="1">
      <c r="A580" s="145">
        <f t="shared" si="72"/>
        <v>61611</v>
      </c>
      <c r="B580" s="24">
        <f t="shared" si="65"/>
        <v>9</v>
      </c>
      <c r="C580" s="24">
        <f t="shared" si="66"/>
        <v>2068</v>
      </c>
      <c r="F580" s="26"/>
      <c r="G580" s="40"/>
      <c r="H580" s="40"/>
      <c r="I580" s="40"/>
      <c r="J580" s="41"/>
      <c r="K580" s="29" t="str">
        <f>IF(SUMPRODUCT((MONTH('4. Trading Tracker'!$F$8:$F$703)=B580)*(YEAR('4. Trading Tracker'!$F$8:$F$703)=C580)*('4. Trading Tracker'!$L$8:$L$703))&gt;0,SUMPRODUCT((MONTH('4. Trading Tracker'!$F$8:$F$703)=B580)*(YEAR('4. Trading Tracker'!$F$8:$F$703)=C580)*('4. Trading Tracker'!$L$8:$L$703)),"")</f>
        <v/>
      </c>
      <c r="L580" s="29">
        <f t="shared" si="67"/>
        <v>0</v>
      </c>
      <c r="M580" s="29" t="str">
        <f t="shared" si="68"/>
        <v/>
      </c>
      <c r="N580" s="29" t="str">
        <f t="shared" si="69"/>
        <v/>
      </c>
      <c r="O580" s="29" t="str">
        <f t="shared" si="70"/>
        <v/>
      </c>
      <c r="P580" s="29" t="str">
        <f t="shared" si="71"/>
        <v/>
      </c>
    </row>
    <row r="581" spans="1:16" s="24" customFormat="1">
      <c r="A581" s="145">
        <f t="shared" si="72"/>
        <v>61641</v>
      </c>
      <c r="B581" s="24">
        <f t="shared" si="65"/>
        <v>10</v>
      </c>
      <c r="C581" s="24">
        <f t="shared" si="66"/>
        <v>2068</v>
      </c>
      <c r="F581" s="26"/>
      <c r="G581" s="40"/>
      <c r="H581" s="40"/>
      <c r="I581" s="40"/>
      <c r="J581" s="41"/>
      <c r="K581" s="29" t="str">
        <f>IF(SUMPRODUCT((MONTH('4. Trading Tracker'!$F$8:$F$703)=B581)*(YEAR('4. Trading Tracker'!$F$8:$F$703)=C581)*('4. Trading Tracker'!$L$8:$L$703))&gt;0,SUMPRODUCT((MONTH('4. Trading Tracker'!$F$8:$F$703)=B581)*(YEAR('4. Trading Tracker'!$F$8:$F$703)=C581)*('4. Trading Tracker'!$L$8:$L$703)),"")</f>
        <v/>
      </c>
      <c r="L581" s="29">
        <f t="shared" si="67"/>
        <v>0</v>
      </c>
      <c r="M581" s="29" t="str">
        <f t="shared" si="68"/>
        <v/>
      </c>
      <c r="N581" s="29" t="str">
        <f t="shared" si="69"/>
        <v/>
      </c>
      <c r="O581" s="29" t="str">
        <f t="shared" si="70"/>
        <v/>
      </c>
      <c r="P581" s="29" t="str">
        <f t="shared" si="71"/>
        <v/>
      </c>
    </row>
    <row r="582" spans="1:16" s="24" customFormat="1">
      <c r="A582" s="145">
        <f t="shared" si="72"/>
        <v>61672</v>
      </c>
      <c r="B582" s="24">
        <f t="shared" si="65"/>
        <v>11</v>
      </c>
      <c r="C582" s="24">
        <f t="shared" si="66"/>
        <v>2068</v>
      </c>
      <c r="F582" s="26"/>
      <c r="G582" s="40"/>
      <c r="H582" s="40"/>
      <c r="I582" s="40"/>
      <c r="J582" s="41"/>
      <c r="K582" s="29" t="str">
        <f>IF(SUMPRODUCT((MONTH('4. Trading Tracker'!$F$8:$F$703)=B582)*(YEAR('4. Trading Tracker'!$F$8:$F$703)=C582)*('4. Trading Tracker'!$L$8:$L$703))&gt;0,SUMPRODUCT((MONTH('4. Trading Tracker'!$F$8:$F$703)=B582)*(YEAR('4. Trading Tracker'!$F$8:$F$703)=C582)*('4. Trading Tracker'!$L$8:$L$703)),"")</f>
        <v/>
      </c>
      <c r="L582" s="29">
        <f t="shared" si="67"/>
        <v>0</v>
      </c>
      <c r="M582" s="29" t="str">
        <f t="shared" si="68"/>
        <v/>
      </c>
      <c r="N582" s="29" t="str">
        <f t="shared" si="69"/>
        <v/>
      </c>
      <c r="O582" s="29" t="str">
        <f t="shared" si="70"/>
        <v/>
      </c>
      <c r="P582" s="29" t="str">
        <f t="shared" si="71"/>
        <v/>
      </c>
    </row>
    <row r="583" spans="1:16" s="24" customFormat="1">
      <c r="A583" s="145">
        <f t="shared" si="72"/>
        <v>61702</v>
      </c>
      <c r="B583" s="24">
        <f t="shared" si="65"/>
        <v>12</v>
      </c>
      <c r="C583" s="24">
        <f t="shared" si="66"/>
        <v>2068</v>
      </c>
      <c r="F583" s="26"/>
      <c r="G583" s="40"/>
      <c r="H583" s="40"/>
      <c r="I583" s="40"/>
      <c r="J583" s="41"/>
      <c r="K583" s="29" t="str">
        <f>IF(SUMPRODUCT((MONTH('4. Trading Tracker'!$F$8:$F$703)=B583)*(YEAR('4. Trading Tracker'!$F$8:$F$703)=C583)*('4. Trading Tracker'!$L$8:$L$703))&gt;0,SUMPRODUCT((MONTH('4. Trading Tracker'!$F$8:$F$703)=B583)*(YEAR('4. Trading Tracker'!$F$8:$F$703)=C583)*('4. Trading Tracker'!$L$8:$L$703)),"")</f>
        <v/>
      </c>
      <c r="L583" s="29">
        <f t="shared" si="67"/>
        <v>0</v>
      </c>
      <c r="M583" s="29" t="str">
        <f t="shared" si="68"/>
        <v/>
      </c>
      <c r="N583" s="29" t="str">
        <f t="shared" si="69"/>
        <v/>
      </c>
      <c r="O583" s="29" t="str">
        <f t="shared" si="70"/>
        <v/>
      </c>
      <c r="P583" s="29" t="str">
        <f t="shared" si="71"/>
        <v/>
      </c>
    </row>
    <row r="584" spans="1:16" s="24" customFormat="1">
      <c r="A584" s="145">
        <f t="shared" si="72"/>
        <v>61733</v>
      </c>
      <c r="B584" s="24">
        <f t="shared" si="65"/>
        <v>1</v>
      </c>
      <c r="C584" s="24">
        <f t="shared" si="66"/>
        <v>2069</v>
      </c>
      <c r="F584" s="26"/>
      <c r="G584" s="40"/>
      <c r="H584" s="40"/>
      <c r="I584" s="40"/>
      <c r="J584" s="41"/>
      <c r="K584" s="29" t="str">
        <f>IF(SUMPRODUCT((MONTH('4. Trading Tracker'!$F$8:$F$703)=B584)*(YEAR('4. Trading Tracker'!$F$8:$F$703)=C584)*('4. Trading Tracker'!$L$8:$L$703))&gt;0,SUMPRODUCT((MONTH('4. Trading Tracker'!$F$8:$F$703)=B584)*(YEAR('4. Trading Tracker'!$F$8:$F$703)=C584)*('4. Trading Tracker'!$L$8:$L$703)),"")</f>
        <v/>
      </c>
      <c r="L584" s="29">
        <f t="shared" si="67"/>
        <v>0</v>
      </c>
      <c r="M584" s="29" t="str">
        <f t="shared" si="68"/>
        <v/>
      </c>
      <c r="N584" s="29" t="str">
        <f t="shared" si="69"/>
        <v/>
      </c>
      <c r="O584" s="29" t="str">
        <f t="shared" si="70"/>
        <v/>
      </c>
      <c r="P584" s="29" t="str">
        <f t="shared" si="71"/>
        <v/>
      </c>
    </row>
    <row r="585" spans="1:16" s="24" customFormat="1">
      <c r="A585" s="145">
        <f t="shared" si="72"/>
        <v>61764</v>
      </c>
      <c r="B585" s="24">
        <f t="shared" ref="B585:B648" si="73">MONTH(A585)</f>
        <v>2</v>
      </c>
      <c r="C585" s="24">
        <f t="shared" ref="C585:C648" si="74">YEAR(A585)</f>
        <v>2069</v>
      </c>
      <c r="F585" s="26"/>
      <c r="G585" s="40"/>
      <c r="H585" s="40"/>
      <c r="I585" s="40"/>
      <c r="J585" s="41"/>
      <c r="K585" s="29" t="str">
        <f>IF(SUMPRODUCT((MONTH('4. Trading Tracker'!$F$8:$F$703)=B585)*(YEAR('4. Trading Tracker'!$F$8:$F$703)=C585)*('4. Trading Tracker'!$L$8:$L$703))&gt;0,SUMPRODUCT((MONTH('4. Trading Tracker'!$F$8:$F$703)=B585)*(YEAR('4. Trading Tracker'!$F$8:$F$703)=C585)*('4. Trading Tracker'!$L$8:$L$703)),"")</f>
        <v/>
      </c>
      <c r="L585" s="29">
        <f t="shared" ref="L585:L648" si="75">IF(F585="",,(I585*J585))</f>
        <v>0</v>
      </c>
      <c r="M585" s="29" t="str">
        <f t="shared" ref="M585:M648" si="76">IF($H585=$M$7,$L585,"")</f>
        <v/>
      </c>
      <c r="N585" s="29" t="str">
        <f t="shared" ref="N585:N648" si="77">IF($H585=$N$7,$L585,"")</f>
        <v/>
      </c>
      <c r="O585" s="29" t="str">
        <f t="shared" ref="O585:O648" si="78">IF($H585=$O$7,$L585,"")</f>
        <v/>
      </c>
      <c r="P585" s="29" t="str">
        <f t="shared" ref="P585:P648" si="79">IF($H585=$P$7,$L585,"")</f>
        <v/>
      </c>
    </row>
    <row r="586" spans="1:16" s="24" customFormat="1">
      <c r="A586" s="145">
        <f t="shared" ref="A586:A649" si="80">EDATE(A585,1)</f>
        <v>61792</v>
      </c>
      <c r="B586" s="24">
        <f t="shared" si="73"/>
        <v>3</v>
      </c>
      <c r="C586" s="24">
        <f t="shared" si="74"/>
        <v>2069</v>
      </c>
      <c r="F586" s="26"/>
      <c r="G586" s="40"/>
      <c r="H586" s="40"/>
      <c r="I586" s="40"/>
      <c r="J586" s="41"/>
      <c r="K586" s="29" t="str">
        <f>IF(SUMPRODUCT((MONTH('4. Trading Tracker'!$F$8:$F$703)=B586)*(YEAR('4. Trading Tracker'!$F$8:$F$703)=C586)*('4. Trading Tracker'!$L$8:$L$703))&gt;0,SUMPRODUCT((MONTH('4. Trading Tracker'!$F$8:$F$703)=B586)*(YEAR('4. Trading Tracker'!$F$8:$F$703)=C586)*('4. Trading Tracker'!$L$8:$L$703)),"")</f>
        <v/>
      </c>
      <c r="L586" s="29">
        <f t="shared" si="75"/>
        <v>0</v>
      </c>
      <c r="M586" s="29" t="str">
        <f t="shared" si="76"/>
        <v/>
      </c>
      <c r="N586" s="29" t="str">
        <f t="shared" si="77"/>
        <v/>
      </c>
      <c r="O586" s="29" t="str">
        <f t="shared" si="78"/>
        <v/>
      </c>
      <c r="P586" s="29" t="str">
        <f t="shared" si="79"/>
        <v/>
      </c>
    </row>
    <row r="587" spans="1:16" s="24" customFormat="1">
      <c r="A587" s="145">
        <f t="shared" si="80"/>
        <v>61823</v>
      </c>
      <c r="B587" s="24">
        <f t="shared" si="73"/>
        <v>4</v>
      </c>
      <c r="C587" s="24">
        <f t="shared" si="74"/>
        <v>2069</v>
      </c>
      <c r="F587" s="26"/>
      <c r="G587" s="40"/>
      <c r="H587" s="40"/>
      <c r="I587" s="40"/>
      <c r="J587" s="41"/>
      <c r="K587" s="29" t="str">
        <f>IF(SUMPRODUCT((MONTH('4. Trading Tracker'!$F$8:$F$703)=B587)*(YEAR('4. Trading Tracker'!$F$8:$F$703)=C587)*('4. Trading Tracker'!$L$8:$L$703))&gt;0,SUMPRODUCT((MONTH('4. Trading Tracker'!$F$8:$F$703)=B587)*(YEAR('4. Trading Tracker'!$F$8:$F$703)=C587)*('4. Trading Tracker'!$L$8:$L$703)),"")</f>
        <v/>
      </c>
      <c r="L587" s="29">
        <f t="shared" si="75"/>
        <v>0</v>
      </c>
      <c r="M587" s="29" t="str">
        <f t="shared" si="76"/>
        <v/>
      </c>
      <c r="N587" s="29" t="str">
        <f t="shared" si="77"/>
        <v/>
      </c>
      <c r="O587" s="29" t="str">
        <f t="shared" si="78"/>
        <v/>
      </c>
      <c r="P587" s="29" t="str">
        <f t="shared" si="79"/>
        <v/>
      </c>
    </row>
    <row r="588" spans="1:16" s="24" customFormat="1">
      <c r="A588" s="145">
        <f t="shared" si="80"/>
        <v>61853</v>
      </c>
      <c r="B588" s="24">
        <f t="shared" si="73"/>
        <v>5</v>
      </c>
      <c r="C588" s="24">
        <f t="shared" si="74"/>
        <v>2069</v>
      </c>
      <c r="F588" s="26"/>
      <c r="G588" s="40"/>
      <c r="H588" s="40"/>
      <c r="I588" s="40"/>
      <c r="J588" s="41"/>
      <c r="K588" s="29" t="str">
        <f>IF(SUMPRODUCT((MONTH('4. Trading Tracker'!$F$8:$F$703)=B588)*(YEAR('4. Trading Tracker'!$F$8:$F$703)=C588)*('4. Trading Tracker'!$L$8:$L$703))&gt;0,SUMPRODUCT((MONTH('4. Trading Tracker'!$F$8:$F$703)=B588)*(YEAR('4. Trading Tracker'!$F$8:$F$703)=C588)*('4. Trading Tracker'!$L$8:$L$703)),"")</f>
        <v/>
      </c>
      <c r="L588" s="29">
        <f t="shared" si="75"/>
        <v>0</v>
      </c>
      <c r="M588" s="29" t="str">
        <f t="shared" si="76"/>
        <v/>
      </c>
      <c r="N588" s="29" t="str">
        <f t="shared" si="77"/>
        <v/>
      </c>
      <c r="O588" s="29" t="str">
        <f t="shared" si="78"/>
        <v/>
      </c>
      <c r="P588" s="29" t="str">
        <f t="shared" si="79"/>
        <v/>
      </c>
    </row>
    <row r="589" spans="1:16" s="24" customFormat="1">
      <c r="A589" s="145">
        <f t="shared" si="80"/>
        <v>61884</v>
      </c>
      <c r="B589" s="24">
        <f t="shared" si="73"/>
        <v>6</v>
      </c>
      <c r="C589" s="24">
        <f t="shared" si="74"/>
        <v>2069</v>
      </c>
      <c r="F589" s="26"/>
      <c r="G589" s="40"/>
      <c r="H589" s="40"/>
      <c r="I589" s="40"/>
      <c r="J589" s="41"/>
      <c r="K589" s="29" t="str">
        <f>IF(SUMPRODUCT((MONTH('4. Trading Tracker'!$F$8:$F$703)=B589)*(YEAR('4. Trading Tracker'!$F$8:$F$703)=C589)*('4. Trading Tracker'!$L$8:$L$703))&gt;0,SUMPRODUCT((MONTH('4. Trading Tracker'!$F$8:$F$703)=B589)*(YEAR('4. Trading Tracker'!$F$8:$F$703)=C589)*('4. Trading Tracker'!$L$8:$L$703)),"")</f>
        <v/>
      </c>
      <c r="L589" s="29">
        <f t="shared" si="75"/>
        <v>0</v>
      </c>
      <c r="M589" s="29" t="str">
        <f t="shared" si="76"/>
        <v/>
      </c>
      <c r="N589" s="29" t="str">
        <f t="shared" si="77"/>
        <v/>
      </c>
      <c r="O589" s="29" t="str">
        <f t="shared" si="78"/>
        <v/>
      </c>
      <c r="P589" s="29" t="str">
        <f t="shared" si="79"/>
        <v/>
      </c>
    </row>
    <row r="590" spans="1:16" s="24" customFormat="1">
      <c r="A590" s="145">
        <f t="shared" si="80"/>
        <v>61914</v>
      </c>
      <c r="B590" s="24">
        <f t="shared" si="73"/>
        <v>7</v>
      </c>
      <c r="C590" s="24">
        <f t="shared" si="74"/>
        <v>2069</v>
      </c>
      <c r="F590" s="26"/>
      <c r="G590" s="40"/>
      <c r="H590" s="40"/>
      <c r="I590" s="40"/>
      <c r="J590" s="41"/>
      <c r="K590" s="29" t="str">
        <f>IF(SUMPRODUCT((MONTH('4. Trading Tracker'!$F$8:$F$703)=B590)*(YEAR('4. Trading Tracker'!$F$8:$F$703)=C590)*('4. Trading Tracker'!$L$8:$L$703))&gt;0,SUMPRODUCT((MONTH('4. Trading Tracker'!$F$8:$F$703)=B590)*(YEAR('4. Trading Tracker'!$F$8:$F$703)=C590)*('4. Trading Tracker'!$L$8:$L$703)),"")</f>
        <v/>
      </c>
      <c r="L590" s="29">
        <f t="shared" si="75"/>
        <v>0</v>
      </c>
      <c r="M590" s="29" t="str">
        <f t="shared" si="76"/>
        <v/>
      </c>
      <c r="N590" s="29" t="str">
        <f t="shared" si="77"/>
        <v/>
      </c>
      <c r="O590" s="29" t="str">
        <f t="shared" si="78"/>
        <v/>
      </c>
      <c r="P590" s="29" t="str">
        <f t="shared" si="79"/>
        <v/>
      </c>
    </row>
    <row r="591" spans="1:16" s="24" customFormat="1">
      <c r="A591" s="145">
        <f t="shared" si="80"/>
        <v>61945</v>
      </c>
      <c r="B591" s="24">
        <f t="shared" si="73"/>
        <v>8</v>
      </c>
      <c r="C591" s="24">
        <f t="shared" si="74"/>
        <v>2069</v>
      </c>
      <c r="F591" s="26"/>
      <c r="G591" s="40"/>
      <c r="H591" s="40"/>
      <c r="I591" s="40"/>
      <c r="J591" s="41"/>
      <c r="K591" s="29" t="str">
        <f>IF(SUMPRODUCT((MONTH('4. Trading Tracker'!$F$8:$F$703)=B591)*(YEAR('4. Trading Tracker'!$F$8:$F$703)=C591)*('4. Trading Tracker'!$L$8:$L$703))&gt;0,SUMPRODUCT((MONTH('4. Trading Tracker'!$F$8:$F$703)=B591)*(YEAR('4. Trading Tracker'!$F$8:$F$703)=C591)*('4. Trading Tracker'!$L$8:$L$703)),"")</f>
        <v/>
      </c>
      <c r="L591" s="29">
        <f t="shared" si="75"/>
        <v>0</v>
      </c>
      <c r="M591" s="29" t="str">
        <f t="shared" si="76"/>
        <v/>
      </c>
      <c r="N591" s="29" t="str">
        <f t="shared" si="77"/>
        <v/>
      </c>
      <c r="O591" s="29" t="str">
        <f t="shared" si="78"/>
        <v/>
      </c>
      <c r="P591" s="29" t="str">
        <f t="shared" si="79"/>
        <v/>
      </c>
    </row>
    <row r="592" spans="1:16" s="24" customFormat="1">
      <c r="A592" s="145">
        <f t="shared" si="80"/>
        <v>61976</v>
      </c>
      <c r="B592" s="24">
        <f t="shared" si="73"/>
        <v>9</v>
      </c>
      <c r="C592" s="24">
        <f t="shared" si="74"/>
        <v>2069</v>
      </c>
      <c r="F592" s="26"/>
      <c r="G592" s="40"/>
      <c r="H592" s="40"/>
      <c r="I592" s="40"/>
      <c r="J592" s="41"/>
      <c r="K592" s="29" t="str">
        <f>IF(SUMPRODUCT((MONTH('4. Trading Tracker'!$F$8:$F$703)=B592)*(YEAR('4. Trading Tracker'!$F$8:$F$703)=C592)*('4. Trading Tracker'!$L$8:$L$703))&gt;0,SUMPRODUCT((MONTH('4. Trading Tracker'!$F$8:$F$703)=B592)*(YEAR('4. Trading Tracker'!$F$8:$F$703)=C592)*('4. Trading Tracker'!$L$8:$L$703)),"")</f>
        <v/>
      </c>
      <c r="L592" s="29">
        <f t="shared" si="75"/>
        <v>0</v>
      </c>
      <c r="M592" s="29" t="str">
        <f t="shared" si="76"/>
        <v/>
      </c>
      <c r="N592" s="29" t="str">
        <f t="shared" si="77"/>
        <v/>
      </c>
      <c r="O592" s="29" t="str">
        <f t="shared" si="78"/>
        <v/>
      </c>
      <c r="P592" s="29" t="str">
        <f t="shared" si="79"/>
        <v/>
      </c>
    </row>
    <row r="593" spans="1:16" s="24" customFormat="1">
      <c r="A593" s="145">
        <f t="shared" si="80"/>
        <v>62006</v>
      </c>
      <c r="B593" s="24">
        <f t="shared" si="73"/>
        <v>10</v>
      </c>
      <c r="C593" s="24">
        <f t="shared" si="74"/>
        <v>2069</v>
      </c>
      <c r="F593" s="26"/>
      <c r="G593" s="40"/>
      <c r="H593" s="40"/>
      <c r="I593" s="40"/>
      <c r="J593" s="41"/>
      <c r="K593" s="29" t="str">
        <f>IF(SUMPRODUCT((MONTH('4. Trading Tracker'!$F$8:$F$703)=B593)*(YEAR('4. Trading Tracker'!$F$8:$F$703)=C593)*('4. Trading Tracker'!$L$8:$L$703))&gt;0,SUMPRODUCT((MONTH('4. Trading Tracker'!$F$8:$F$703)=B593)*(YEAR('4. Trading Tracker'!$F$8:$F$703)=C593)*('4. Trading Tracker'!$L$8:$L$703)),"")</f>
        <v/>
      </c>
      <c r="L593" s="29">
        <f t="shared" si="75"/>
        <v>0</v>
      </c>
      <c r="M593" s="29" t="str">
        <f t="shared" si="76"/>
        <v/>
      </c>
      <c r="N593" s="29" t="str">
        <f t="shared" si="77"/>
        <v/>
      </c>
      <c r="O593" s="29" t="str">
        <f t="shared" si="78"/>
        <v/>
      </c>
      <c r="P593" s="29" t="str">
        <f t="shared" si="79"/>
        <v/>
      </c>
    </row>
    <row r="594" spans="1:16" s="24" customFormat="1">
      <c r="A594" s="145">
        <f t="shared" si="80"/>
        <v>62037</v>
      </c>
      <c r="B594" s="24">
        <f t="shared" si="73"/>
        <v>11</v>
      </c>
      <c r="C594" s="24">
        <f t="shared" si="74"/>
        <v>2069</v>
      </c>
      <c r="F594" s="26"/>
      <c r="G594" s="40"/>
      <c r="H594" s="40"/>
      <c r="I594" s="40"/>
      <c r="J594" s="41"/>
      <c r="K594" s="29" t="str">
        <f>IF(SUMPRODUCT((MONTH('4. Trading Tracker'!$F$8:$F$703)=B594)*(YEAR('4. Trading Tracker'!$F$8:$F$703)=C594)*('4. Trading Tracker'!$L$8:$L$703))&gt;0,SUMPRODUCT((MONTH('4. Trading Tracker'!$F$8:$F$703)=B594)*(YEAR('4. Trading Tracker'!$F$8:$F$703)=C594)*('4. Trading Tracker'!$L$8:$L$703)),"")</f>
        <v/>
      </c>
      <c r="L594" s="29">
        <f t="shared" si="75"/>
        <v>0</v>
      </c>
      <c r="M594" s="29" t="str">
        <f t="shared" si="76"/>
        <v/>
      </c>
      <c r="N594" s="29" t="str">
        <f t="shared" si="77"/>
        <v/>
      </c>
      <c r="O594" s="29" t="str">
        <f t="shared" si="78"/>
        <v/>
      </c>
      <c r="P594" s="29" t="str">
        <f t="shared" si="79"/>
        <v/>
      </c>
    </row>
    <row r="595" spans="1:16" s="24" customFormat="1">
      <c r="A595" s="145">
        <f t="shared" si="80"/>
        <v>62067</v>
      </c>
      <c r="B595" s="24">
        <f t="shared" si="73"/>
        <v>12</v>
      </c>
      <c r="C595" s="24">
        <f t="shared" si="74"/>
        <v>2069</v>
      </c>
      <c r="F595" s="26"/>
      <c r="G595" s="40"/>
      <c r="H595" s="40"/>
      <c r="I595" s="40"/>
      <c r="J595" s="41"/>
      <c r="K595" s="29" t="str">
        <f>IF(SUMPRODUCT((MONTH('4. Trading Tracker'!$F$8:$F$703)=B595)*(YEAR('4. Trading Tracker'!$F$8:$F$703)=C595)*('4. Trading Tracker'!$L$8:$L$703))&gt;0,SUMPRODUCT((MONTH('4. Trading Tracker'!$F$8:$F$703)=B595)*(YEAR('4. Trading Tracker'!$F$8:$F$703)=C595)*('4. Trading Tracker'!$L$8:$L$703)),"")</f>
        <v/>
      </c>
      <c r="L595" s="29">
        <f t="shared" si="75"/>
        <v>0</v>
      </c>
      <c r="M595" s="29" t="str">
        <f t="shared" si="76"/>
        <v/>
      </c>
      <c r="N595" s="29" t="str">
        <f t="shared" si="77"/>
        <v/>
      </c>
      <c r="O595" s="29" t="str">
        <f t="shared" si="78"/>
        <v/>
      </c>
      <c r="P595" s="29" t="str">
        <f t="shared" si="79"/>
        <v/>
      </c>
    </row>
    <row r="596" spans="1:16" s="24" customFormat="1">
      <c r="A596" s="145">
        <f t="shared" si="80"/>
        <v>62098</v>
      </c>
      <c r="B596" s="24">
        <f t="shared" si="73"/>
        <v>1</v>
      </c>
      <c r="C596" s="24">
        <f t="shared" si="74"/>
        <v>2070</v>
      </c>
      <c r="F596" s="26"/>
      <c r="G596" s="40"/>
      <c r="H596" s="40"/>
      <c r="I596" s="40"/>
      <c r="J596" s="41"/>
      <c r="K596" s="29" t="str">
        <f>IF(SUMPRODUCT((MONTH('4. Trading Tracker'!$F$8:$F$703)=B596)*(YEAR('4. Trading Tracker'!$F$8:$F$703)=C596)*('4. Trading Tracker'!$L$8:$L$703))&gt;0,SUMPRODUCT((MONTH('4. Trading Tracker'!$F$8:$F$703)=B596)*(YEAR('4. Trading Tracker'!$F$8:$F$703)=C596)*('4. Trading Tracker'!$L$8:$L$703)),"")</f>
        <v/>
      </c>
      <c r="L596" s="29">
        <f t="shared" si="75"/>
        <v>0</v>
      </c>
      <c r="M596" s="29" t="str">
        <f t="shared" si="76"/>
        <v/>
      </c>
      <c r="N596" s="29" t="str">
        <f t="shared" si="77"/>
        <v/>
      </c>
      <c r="O596" s="29" t="str">
        <f t="shared" si="78"/>
        <v/>
      </c>
      <c r="P596" s="29" t="str">
        <f t="shared" si="79"/>
        <v/>
      </c>
    </row>
    <row r="597" spans="1:16" s="24" customFormat="1">
      <c r="A597" s="145">
        <f t="shared" si="80"/>
        <v>62129</v>
      </c>
      <c r="B597" s="24">
        <f t="shared" si="73"/>
        <v>2</v>
      </c>
      <c r="C597" s="24">
        <f t="shared" si="74"/>
        <v>2070</v>
      </c>
      <c r="F597" s="26"/>
      <c r="G597" s="40"/>
      <c r="H597" s="40"/>
      <c r="I597" s="40"/>
      <c r="J597" s="41"/>
      <c r="K597" s="29" t="str">
        <f>IF(SUMPRODUCT((MONTH('4. Trading Tracker'!$F$8:$F$703)=B597)*(YEAR('4. Trading Tracker'!$F$8:$F$703)=C597)*('4. Trading Tracker'!$L$8:$L$703))&gt;0,SUMPRODUCT((MONTH('4. Trading Tracker'!$F$8:$F$703)=B597)*(YEAR('4. Trading Tracker'!$F$8:$F$703)=C597)*('4. Trading Tracker'!$L$8:$L$703)),"")</f>
        <v/>
      </c>
      <c r="L597" s="29">
        <f t="shared" si="75"/>
        <v>0</v>
      </c>
      <c r="M597" s="29" t="str">
        <f t="shared" si="76"/>
        <v/>
      </c>
      <c r="N597" s="29" t="str">
        <f t="shared" si="77"/>
        <v/>
      </c>
      <c r="O597" s="29" t="str">
        <f t="shared" si="78"/>
        <v/>
      </c>
      <c r="P597" s="29" t="str">
        <f t="shared" si="79"/>
        <v/>
      </c>
    </row>
    <row r="598" spans="1:16" s="24" customFormat="1">
      <c r="A598" s="145">
        <f t="shared" si="80"/>
        <v>62157</v>
      </c>
      <c r="B598" s="24">
        <f t="shared" si="73"/>
        <v>3</v>
      </c>
      <c r="C598" s="24">
        <f t="shared" si="74"/>
        <v>2070</v>
      </c>
      <c r="F598" s="26"/>
      <c r="G598" s="40"/>
      <c r="H598" s="40"/>
      <c r="I598" s="40"/>
      <c r="J598" s="41"/>
      <c r="K598" s="29" t="str">
        <f>IF(SUMPRODUCT((MONTH('4. Trading Tracker'!$F$8:$F$703)=B598)*(YEAR('4. Trading Tracker'!$F$8:$F$703)=C598)*('4. Trading Tracker'!$L$8:$L$703))&gt;0,SUMPRODUCT((MONTH('4. Trading Tracker'!$F$8:$F$703)=B598)*(YEAR('4. Trading Tracker'!$F$8:$F$703)=C598)*('4. Trading Tracker'!$L$8:$L$703)),"")</f>
        <v/>
      </c>
      <c r="L598" s="29">
        <f t="shared" si="75"/>
        <v>0</v>
      </c>
      <c r="M598" s="29" t="str">
        <f t="shared" si="76"/>
        <v/>
      </c>
      <c r="N598" s="29" t="str">
        <f t="shared" si="77"/>
        <v/>
      </c>
      <c r="O598" s="29" t="str">
        <f t="shared" si="78"/>
        <v/>
      </c>
      <c r="P598" s="29" t="str">
        <f t="shared" si="79"/>
        <v/>
      </c>
    </row>
    <row r="599" spans="1:16" s="24" customFormat="1">
      <c r="A599" s="145">
        <f t="shared" si="80"/>
        <v>62188</v>
      </c>
      <c r="B599" s="24">
        <f t="shared" si="73"/>
        <v>4</v>
      </c>
      <c r="C599" s="24">
        <f t="shared" si="74"/>
        <v>2070</v>
      </c>
      <c r="F599" s="26"/>
      <c r="G599" s="40"/>
      <c r="H599" s="40"/>
      <c r="I599" s="40"/>
      <c r="J599" s="41"/>
      <c r="K599" s="29" t="str">
        <f>IF(SUMPRODUCT((MONTH('4. Trading Tracker'!$F$8:$F$703)=B599)*(YEAR('4. Trading Tracker'!$F$8:$F$703)=C599)*('4. Trading Tracker'!$L$8:$L$703))&gt;0,SUMPRODUCT((MONTH('4. Trading Tracker'!$F$8:$F$703)=B599)*(YEAR('4. Trading Tracker'!$F$8:$F$703)=C599)*('4. Trading Tracker'!$L$8:$L$703)),"")</f>
        <v/>
      </c>
      <c r="L599" s="29">
        <f t="shared" si="75"/>
        <v>0</v>
      </c>
      <c r="M599" s="29" t="str">
        <f t="shared" si="76"/>
        <v/>
      </c>
      <c r="N599" s="29" t="str">
        <f t="shared" si="77"/>
        <v/>
      </c>
      <c r="O599" s="29" t="str">
        <f t="shared" si="78"/>
        <v/>
      </c>
      <c r="P599" s="29" t="str">
        <f t="shared" si="79"/>
        <v/>
      </c>
    </row>
    <row r="600" spans="1:16" s="24" customFormat="1">
      <c r="A600" s="145">
        <f t="shared" si="80"/>
        <v>62218</v>
      </c>
      <c r="B600" s="24">
        <f t="shared" si="73"/>
        <v>5</v>
      </c>
      <c r="C600" s="24">
        <f t="shared" si="74"/>
        <v>2070</v>
      </c>
      <c r="F600" s="26"/>
      <c r="G600" s="40"/>
      <c r="H600" s="40"/>
      <c r="I600" s="40"/>
      <c r="J600" s="41"/>
      <c r="K600" s="29" t="str">
        <f>IF(SUMPRODUCT((MONTH('4. Trading Tracker'!$F$8:$F$703)=B600)*(YEAR('4. Trading Tracker'!$F$8:$F$703)=C600)*('4. Trading Tracker'!$L$8:$L$703))&gt;0,SUMPRODUCT((MONTH('4. Trading Tracker'!$F$8:$F$703)=B600)*(YEAR('4. Trading Tracker'!$F$8:$F$703)=C600)*('4. Trading Tracker'!$L$8:$L$703)),"")</f>
        <v/>
      </c>
      <c r="L600" s="29">
        <f t="shared" si="75"/>
        <v>0</v>
      </c>
      <c r="M600" s="29" t="str">
        <f t="shared" si="76"/>
        <v/>
      </c>
      <c r="N600" s="29" t="str">
        <f t="shared" si="77"/>
        <v/>
      </c>
      <c r="O600" s="29" t="str">
        <f t="shared" si="78"/>
        <v/>
      </c>
      <c r="P600" s="29" t="str">
        <f t="shared" si="79"/>
        <v/>
      </c>
    </row>
    <row r="601" spans="1:16" s="24" customFormat="1">
      <c r="A601" s="145">
        <f t="shared" si="80"/>
        <v>62249</v>
      </c>
      <c r="B601" s="24">
        <f t="shared" si="73"/>
        <v>6</v>
      </c>
      <c r="C601" s="24">
        <f t="shared" si="74"/>
        <v>2070</v>
      </c>
      <c r="F601" s="26"/>
      <c r="G601" s="40"/>
      <c r="H601" s="40"/>
      <c r="I601" s="40"/>
      <c r="J601" s="41"/>
      <c r="K601" s="29" t="str">
        <f>IF(SUMPRODUCT((MONTH('4. Trading Tracker'!$F$8:$F$703)=B601)*(YEAR('4. Trading Tracker'!$F$8:$F$703)=C601)*('4. Trading Tracker'!$L$8:$L$703))&gt;0,SUMPRODUCT((MONTH('4. Trading Tracker'!$F$8:$F$703)=B601)*(YEAR('4. Trading Tracker'!$F$8:$F$703)=C601)*('4. Trading Tracker'!$L$8:$L$703)),"")</f>
        <v/>
      </c>
      <c r="L601" s="29">
        <f t="shared" si="75"/>
        <v>0</v>
      </c>
      <c r="M601" s="29" t="str">
        <f t="shared" si="76"/>
        <v/>
      </c>
      <c r="N601" s="29" t="str">
        <f t="shared" si="77"/>
        <v/>
      </c>
      <c r="O601" s="29" t="str">
        <f t="shared" si="78"/>
        <v/>
      </c>
      <c r="P601" s="29" t="str">
        <f t="shared" si="79"/>
        <v/>
      </c>
    </row>
    <row r="602" spans="1:16" s="24" customFormat="1">
      <c r="A602" s="145">
        <f t="shared" si="80"/>
        <v>62279</v>
      </c>
      <c r="B602" s="24">
        <f t="shared" si="73"/>
        <v>7</v>
      </c>
      <c r="C602" s="24">
        <f t="shared" si="74"/>
        <v>2070</v>
      </c>
      <c r="F602" s="26"/>
      <c r="G602" s="40"/>
      <c r="H602" s="40"/>
      <c r="I602" s="40"/>
      <c r="J602" s="41"/>
      <c r="K602" s="29" t="str">
        <f>IF(SUMPRODUCT((MONTH('4. Trading Tracker'!$F$8:$F$703)=B602)*(YEAR('4. Trading Tracker'!$F$8:$F$703)=C602)*('4. Trading Tracker'!$L$8:$L$703))&gt;0,SUMPRODUCT((MONTH('4. Trading Tracker'!$F$8:$F$703)=B602)*(YEAR('4. Trading Tracker'!$F$8:$F$703)=C602)*('4. Trading Tracker'!$L$8:$L$703)),"")</f>
        <v/>
      </c>
      <c r="L602" s="29">
        <f t="shared" si="75"/>
        <v>0</v>
      </c>
      <c r="M602" s="29" t="str">
        <f t="shared" si="76"/>
        <v/>
      </c>
      <c r="N602" s="29" t="str">
        <f t="shared" si="77"/>
        <v/>
      </c>
      <c r="O602" s="29" t="str">
        <f t="shared" si="78"/>
        <v/>
      </c>
      <c r="P602" s="29" t="str">
        <f t="shared" si="79"/>
        <v/>
      </c>
    </row>
    <row r="603" spans="1:16" s="24" customFormat="1">
      <c r="A603" s="145">
        <f t="shared" si="80"/>
        <v>62310</v>
      </c>
      <c r="B603" s="24">
        <f t="shared" si="73"/>
        <v>8</v>
      </c>
      <c r="C603" s="24">
        <f t="shared" si="74"/>
        <v>2070</v>
      </c>
      <c r="F603" s="26"/>
      <c r="G603" s="40"/>
      <c r="H603" s="40"/>
      <c r="I603" s="40"/>
      <c r="J603" s="41"/>
      <c r="K603" s="29" t="str">
        <f>IF(SUMPRODUCT((MONTH('4. Trading Tracker'!$F$8:$F$703)=B603)*(YEAR('4. Trading Tracker'!$F$8:$F$703)=C603)*('4. Trading Tracker'!$L$8:$L$703))&gt;0,SUMPRODUCT((MONTH('4. Trading Tracker'!$F$8:$F$703)=B603)*(YEAR('4. Trading Tracker'!$F$8:$F$703)=C603)*('4. Trading Tracker'!$L$8:$L$703)),"")</f>
        <v/>
      </c>
      <c r="L603" s="29">
        <f t="shared" si="75"/>
        <v>0</v>
      </c>
      <c r="M603" s="29" t="str">
        <f t="shared" si="76"/>
        <v/>
      </c>
      <c r="N603" s="29" t="str">
        <f t="shared" si="77"/>
        <v/>
      </c>
      <c r="O603" s="29" t="str">
        <f t="shared" si="78"/>
        <v/>
      </c>
      <c r="P603" s="29" t="str">
        <f t="shared" si="79"/>
        <v/>
      </c>
    </row>
    <row r="604" spans="1:16" s="24" customFormat="1">
      <c r="A604" s="145">
        <f t="shared" si="80"/>
        <v>62341</v>
      </c>
      <c r="B604" s="24">
        <f t="shared" si="73"/>
        <v>9</v>
      </c>
      <c r="C604" s="24">
        <f t="shared" si="74"/>
        <v>2070</v>
      </c>
      <c r="F604" s="26"/>
      <c r="G604" s="40"/>
      <c r="H604" s="40"/>
      <c r="I604" s="40"/>
      <c r="J604" s="41"/>
      <c r="K604" s="29" t="str">
        <f>IF(SUMPRODUCT((MONTH('4. Trading Tracker'!$F$8:$F$703)=B604)*(YEAR('4. Trading Tracker'!$F$8:$F$703)=C604)*('4. Trading Tracker'!$L$8:$L$703))&gt;0,SUMPRODUCT((MONTH('4. Trading Tracker'!$F$8:$F$703)=B604)*(YEAR('4. Trading Tracker'!$F$8:$F$703)=C604)*('4. Trading Tracker'!$L$8:$L$703)),"")</f>
        <v/>
      </c>
      <c r="L604" s="29">
        <f t="shared" si="75"/>
        <v>0</v>
      </c>
      <c r="M604" s="29" t="str">
        <f t="shared" si="76"/>
        <v/>
      </c>
      <c r="N604" s="29" t="str">
        <f t="shared" si="77"/>
        <v/>
      </c>
      <c r="O604" s="29" t="str">
        <f t="shared" si="78"/>
        <v/>
      </c>
      <c r="P604" s="29" t="str">
        <f t="shared" si="79"/>
        <v/>
      </c>
    </row>
    <row r="605" spans="1:16" s="24" customFormat="1">
      <c r="A605" s="145">
        <f t="shared" si="80"/>
        <v>62371</v>
      </c>
      <c r="B605" s="24">
        <f t="shared" si="73"/>
        <v>10</v>
      </c>
      <c r="C605" s="24">
        <f t="shared" si="74"/>
        <v>2070</v>
      </c>
      <c r="F605" s="26"/>
      <c r="G605" s="40"/>
      <c r="H605" s="40"/>
      <c r="I605" s="40"/>
      <c r="J605" s="41"/>
      <c r="K605" s="29" t="str">
        <f>IF(SUMPRODUCT((MONTH('4. Trading Tracker'!$F$8:$F$703)=B605)*(YEAR('4. Trading Tracker'!$F$8:$F$703)=C605)*('4. Trading Tracker'!$L$8:$L$703))&gt;0,SUMPRODUCT((MONTH('4. Trading Tracker'!$F$8:$F$703)=B605)*(YEAR('4. Trading Tracker'!$F$8:$F$703)=C605)*('4. Trading Tracker'!$L$8:$L$703)),"")</f>
        <v/>
      </c>
      <c r="L605" s="29">
        <f t="shared" si="75"/>
        <v>0</v>
      </c>
      <c r="M605" s="29" t="str">
        <f t="shared" si="76"/>
        <v/>
      </c>
      <c r="N605" s="29" t="str">
        <f t="shared" si="77"/>
        <v/>
      </c>
      <c r="O605" s="29" t="str">
        <f t="shared" si="78"/>
        <v/>
      </c>
      <c r="P605" s="29" t="str">
        <f t="shared" si="79"/>
        <v/>
      </c>
    </row>
    <row r="606" spans="1:16" s="24" customFormat="1">
      <c r="A606" s="145">
        <f t="shared" si="80"/>
        <v>62402</v>
      </c>
      <c r="B606" s="24">
        <f t="shared" si="73"/>
        <v>11</v>
      </c>
      <c r="C606" s="24">
        <f t="shared" si="74"/>
        <v>2070</v>
      </c>
      <c r="F606" s="26"/>
      <c r="G606" s="40"/>
      <c r="H606" s="40"/>
      <c r="I606" s="40"/>
      <c r="J606" s="41"/>
      <c r="K606" s="29" t="str">
        <f>IF(SUMPRODUCT((MONTH('4. Trading Tracker'!$F$8:$F$703)=B606)*(YEAR('4. Trading Tracker'!$F$8:$F$703)=C606)*('4. Trading Tracker'!$L$8:$L$703))&gt;0,SUMPRODUCT((MONTH('4. Trading Tracker'!$F$8:$F$703)=B606)*(YEAR('4. Trading Tracker'!$F$8:$F$703)=C606)*('4. Trading Tracker'!$L$8:$L$703)),"")</f>
        <v/>
      </c>
      <c r="L606" s="29">
        <f t="shared" si="75"/>
        <v>0</v>
      </c>
      <c r="M606" s="29" t="str">
        <f t="shared" si="76"/>
        <v/>
      </c>
      <c r="N606" s="29" t="str">
        <f t="shared" si="77"/>
        <v/>
      </c>
      <c r="O606" s="29" t="str">
        <f t="shared" si="78"/>
        <v/>
      </c>
      <c r="P606" s="29" t="str">
        <f t="shared" si="79"/>
        <v/>
      </c>
    </row>
    <row r="607" spans="1:16" s="24" customFormat="1">
      <c r="A607" s="145">
        <f t="shared" si="80"/>
        <v>62432</v>
      </c>
      <c r="B607" s="24">
        <f t="shared" si="73"/>
        <v>12</v>
      </c>
      <c r="C607" s="24">
        <f t="shared" si="74"/>
        <v>2070</v>
      </c>
      <c r="F607" s="26"/>
      <c r="G607" s="40"/>
      <c r="H607" s="40"/>
      <c r="I607" s="40"/>
      <c r="J607" s="41"/>
      <c r="K607" s="29" t="str">
        <f>IF(SUMPRODUCT((MONTH('4. Trading Tracker'!$F$8:$F$703)=B607)*(YEAR('4. Trading Tracker'!$F$8:$F$703)=C607)*('4. Trading Tracker'!$L$8:$L$703))&gt;0,SUMPRODUCT((MONTH('4. Trading Tracker'!$F$8:$F$703)=B607)*(YEAR('4. Trading Tracker'!$F$8:$F$703)=C607)*('4. Trading Tracker'!$L$8:$L$703)),"")</f>
        <v/>
      </c>
      <c r="L607" s="29">
        <f t="shared" si="75"/>
        <v>0</v>
      </c>
      <c r="M607" s="29" t="str">
        <f t="shared" si="76"/>
        <v/>
      </c>
      <c r="N607" s="29" t="str">
        <f t="shared" si="77"/>
        <v/>
      </c>
      <c r="O607" s="29" t="str">
        <f t="shared" si="78"/>
        <v/>
      </c>
      <c r="P607" s="29" t="str">
        <f t="shared" si="79"/>
        <v/>
      </c>
    </row>
    <row r="608" spans="1:16" s="24" customFormat="1">
      <c r="A608" s="145">
        <f t="shared" si="80"/>
        <v>62463</v>
      </c>
      <c r="B608" s="24">
        <f t="shared" si="73"/>
        <v>1</v>
      </c>
      <c r="C608" s="24">
        <f t="shared" si="74"/>
        <v>2071</v>
      </c>
      <c r="F608" s="26"/>
      <c r="G608" s="40"/>
      <c r="H608" s="40"/>
      <c r="I608" s="40"/>
      <c r="J608" s="41"/>
      <c r="K608" s="29" t="str">
        <f>IF(SUMPRODUCT((MONTH('4. Trading Tracker'!$F$8:$F$703)=B608)*(YEAR('4. Trading Tracker'!$F$8:$F$703)=C608)*('4. Trading Tracker'!$L$8:$L$703))&gt;0,SUMPRODUCT((MONTH('4. Trading Tracker'!$F$8:$F$703)=B608)*(YEAR('4. Trading Tracker'!$F$8:$F$703)=C608)*('4. Trading Tracker'!$L$8:$L$703)),"")</f>
        <v/>
      </c>
      <c r="L608" s="29">
        <f t="shared" si="75"/>
        <v>0</v>
      </c>
      <c r="M608" s="29" t="str">
        <f t="shared" si="76"/>
        <v/>
      </c>
      <c r="N608" s="29" t="str">
        <f t="shared" si="77"/>
        <v/>
      </c>
      <c r="O608" s="29" t="str">
        <f t="shared" si="78"/>
        <v/>
      </c>
      <c r="P608" s="29" t="str">
        <f t="shared" si="79"/>
        <v/>
      </c>
    </row>
    <row r="609" spans="1:16" s="24" customFormat="1">
      <c r="A609" s="145">
        <f t="shared" si="80"/>
        <v>62494</v>
      </c>
      <c r="B609" s="24">
        <f t="shared" si="73"/>
        <v>2</v>
      </c>
      <c r="C609" s="24">
        <f t="shared" si="74"/>
        <v>2071</v>
      </c>
      <c r="F609" s="26"/>
      <c r="G609" s="40"/>
      <c r="H609" s="40"/>
      <c r="I609" s="40"/>
      <c r="J609" s="41"/>
      <c r="K609" s="29" t="str">
        <f>IF(SUMPRODUCT((MONTH('4. Trading Tracker'!$F$8:$F$703)=B609)*(YEAR('4. Trading Tracker'!$F$8:$F$703)=C609)*('4. Trading Tracker'!$L$8:$L$703))&gt;0,SUMPRODUCT((MONTH('4. Trading Tracker'!$F$8:$F$703)=B609)*(YEAR('4. Trading Tracker'!$F$8:$F$703)=C609)*('4. Trading Tracker'!$L$8:$L$703)),"")</f>
        <v/>
      </c>
      <c r="L609" s="29">
        <f t="shared" si="75"/>
        <v>0</v>
      </c>
      <c r="M609" s="29" t="str">
        <f t="shared" si="76"/>
        <v/>
      </c>
      <c r="N609" s="29" t="str">
        <f t="shared" si="77"/>
        <v/>
      </c>
      <c r="O609" s="29" t="str">
        <f t="shared" si="78"/>
        <v/>
      </c>
      <c r="P609" s="29" t="str">
        <f t="shared" si="79"/>
        <v/>
      </c>
    </row>
    <row r="610" spans="1:16" s="24" customFormat="1">
      <c r="A610" s="145">
        <f t="shared" si="80"/>
        <v>62522</v>
      </c>
      <c r="B610" s="24">
        <f t="shared" si="73"/>
        <v>3</v>
      </c>
      <c r="C610" s="24">
        <f t="shared" si="74"/>
        <v>2071</v>
      </c>
      <c r="F610" s="26"/>
      <c r="G610" s="40"/>
      <c r="H610" s="40"/>
      <c r="I610" s="40"/>
      <c r="J610" s="41"/>
      <c r="K610" s="29" t="str">
        <f>IF(SUMPRODUCT((MONTH('4. Trading Tracker'!$F$8:$F$703)=B610)*(YEAR('4. Trading Tracker'!$F$8:$F$703)=C610)*('4. Trading Tracker'!$L$8:$L$703))&gt;0,SUMPRODUCT((MONTH('4. Trading Tracker'!$F$8:$F$703)=B610)*(YEAR('4. Trading Tracker'!$F$8:$F$703)=C610)*('4. Trading Tracker'!$L$8:$L$703)),"")</f>
        <v/>
      </c>
      <c r="L610" s="29">
        <f t="shared" si="75"/>
        <v>0</v>
      </c>
      <c r="M610" s="29" t="str">
        <f t="shared" si="76"/>
        <v/>
      </c>
      <c r="N610" s="29" t="str">
        <f t="shared" si="77"/>
        <v/>
      </c>
      <c r="O610" s="29" t="str">
        <f t="shared" si="78"/>
        <v/>
      </c>
      <c r="P610" s="29" t="str">
        <f t="shared" si="79"/>
        <v/>
      </c>
    </row>
    <row r="611" spans="1:16" s="24" customFormat="1">
      <c r="A611" s="145">
        <f t="shared" si="80"/>
        <v>62553</v>
      </c>
      <c r="B611" s="24">
        <f t="shared" si="73"/>
        <v>4</v>
      </c>
      <c r="C611" s="24">
        <f t="shared" si="74"/>
        <v>2071</v>
      </c>
      <c r="F611" s="26"/>
      <c r="G611" s="40"/>
      <c r="H611" s="40"/>
      <c r="I611" s="40"/>
      <c r="J611" s="41"/>
      <c r="K611" s="29" t="str">
        <f>IF(SUMPRODUCT((MONTH('4. Trading Tracker'!$F$8:$F$703)=B611)*(YEAR('4. Trading Tracker'!$F$8:$F$703)=C611)*('4. Trading Tracker'!$L$8:$L$703))&gt;0,SUMPRODUCT((MONTH('4. Trading Tracker'!$F$8:$F$703)=B611)*(YEAR('4. Trading Tracker'!$F$8:$F$703)=C611)*('4. Trading Tracker'!$L$8:$L$703)),"")</f>
        <v/>
      </c>
      <c r="L611" s="29">
        <f t="shared" si="75"/>
        <v>0</v>
      </c>
      <c r="M611" s="29" t="str">
        <f t="shared" si="76"/>
        <v/>
      </c>
      <c r="N611" s="29" t="str">
        <f t="shared" si="77"/>
        <v/>
      </c>
      <c r="O611" s="29" t="str">
        <f t="shared" si="78"/>
        <v/>
      </c>
      <c r="P611" s="29" t="str">
        <f t="shared" si="79"/>
        <v/>
      </c>
    </row>
    <row r="612" spans="1:16" s="24" customFormat="1">
      <c r="A612" s="145">
        <f t="shared" si="80"/>
        <v>62583</v>
      </c>
      <c r="B612" s="24">
        <f t="shared" si="73"/>
        <v>5</v>
      </c>
      <c r="C612" s="24">
        <f t="shared" si="74"/>
        <v>2071</v>
      </c>
      <c r="F612" s="26"/>
      <c r="G612" s="40"/>
      <c r="H612" s="40"/>
      <c r="I612" s="40"/>
      <c r="J612" s="41"/>
      <c r="K612" s="29" t="str">
        <f>IF(SUMPRODUCT((MONTH('4. Trading Tracker'!$F$8:$F$703)=B612)*(YEAR('4. Trading Tracker'!$F$8:$F$703)=C612)*('4. Trading Tracker'!$L$8:$L$703))&gt;0,SUMPRODUCT((MONTH('4. Trading Tracker'!$F$8:$F$703)=B612)*(YEAR('4. Trading Tracker'!$F$8:$F$703)=C612)*('4. Trading Tracker'!$L$8:$L$703)),"")</f>
        <v/>
      </c>
      <c r="L612" s="29">
        <f t="shared" si="75"/>
        <v>0</v>
      </c>
      <c r="M612" s="29" t="str">
        <f t="shared" si="76"/>
        <v/>
      </c>
      <c r="N612" s="29" t="str">
        <f t="shared" si="77"/>
        <v/>
      </c>
      <c r="O612" s="29" t="str">
        <f t="shared" si="78"/>
        <v/>
      </c>
      <c r="P612" s="29" t="str">
        <f t="shared" si="79"/>
        <v/>
      </c>
    </row>
    <row r="613" spans="1:16" s="24" customFormat="1">
      <c r="A613" s="145">
        <f t="shared" si="80"/>
        <v>62614</v>
      </c>
      <c r="B613" s="24">
        <f t="shared" si="73"/>
        <v>6</v>
      </c>
      <c r="C613" s="24">
        <f t="shared" si="74"/>
        <v>2071</v>
      </c>
      <c r="F613" s="26"/>
      <c r="G613" s="40"/>
      <c r="H613" s="40"/>
      <c r="I613" s="40"/>
      <c r="J613" s="41"/>
      <c r="K613" s="29" t="str">
        <f>IF(SUMPRODUCT((MONTH('4. Trading Tracker'!$F$8:$F$703)=B613)*(YEAR('4. Trading Tracker'!$F$8:$F$703)=C613)*('4. Trading Tracker'!$L$8:$L$703))&gt;0,SUMPRODUCT((MONTH('4. Trading Tracker'!$F$8:$F$703)=B613)*(YEAR('4. Trading Tracker'!$F$8:$F$703)=C613)*('4. Trading Tracker'!$L$8:$L$703)),"")</f>
        <v/>
      </c>
      <c r="L613" s="29">
        <f t="shared" si="75"/>
        <v>0</v>
      </c>
      <c r="M613" s="29" t="str">
        <f t="shared" si="76"/>
        <v/>
      </c>
      <c r="N613" s="29" t="str">
        <f t="shared" si="77"/>
        <v/>
      </c>
      <c r="O613" s="29" t="str">
        <f t="shared" si="78"/>
        <v/>
      </c>
      <c r="P613" s="29" t="str">
        <f t="shared" si="79"/>
        <v/>
      </c>
    </row>
    <row r="614" spans="1:16" s="24" customFormat="1">
      <c r="A614" s="145">
        <f t="shared" si="80"/>
        <v>62644</v>
      </c>
      <c r="B614" s="24">
        <f t="shared" si="73"/>
        <v>7</v>
      </c>
      <c r="C614" s="24">
        <f t="shared" si="74"/>
        <v>2071</v>
      </c>
      <c r="F614" s="26"/>
      <c r="G614" s="40"/>
      <c r="H614" s="40"/>
      <c r="I614" s="40"/>
      <c r="J614" s="41"/>
      <c r="K614" s="29" t="str">
        <f>IF(SUMPRODUCT((MONTH('4. Trading Tracker'!$F$8:$F$703)=B614)*(YEAR('4. Trading Tracker'!$F$8:$F$703)=C614)*('4. Trading Tracker'!$L$8:$L$703))&gt;0,SUMPRODUCT((MONTH('4. Trading Tracker'!$F$8:$F$703)=B614)*(YEAR('4. Trading Tracker'!$F$8:$F$703)=C614)*('4. Trading Tracker'!$L$8:$L$703)),"")</f>
        <v/>
      </c>
      <c r="L614" s="29">
        <f t="shared" si="75"/>
        <v>0</v>
      </c>
      <c r="M614" s="29" t="str">
        <f t="shared" si="76"/>
        <v/>
      </c>
      <c r="N614" s="29" t="str">
        <f t="shared" si="77"/>
        <v/>
      </c>
      <c r="O614" s="29" t="str">
        <f t="shared" si="78"/>
        <v/>
      </c>
      <c r="P614" s="29" t="str">
        <f t="shared" si="79"/>
        <v/>
      </c>
    </row>
    <row r="615" spans="1:16" s="24" customFormat="1">
      <c r="A615" s="145">
        <f t="shared" si="80"/>
        <v>62675</v>
      </c>
      <c r="B615" s="24">
        <f t="shared" si="73"/>
        <v>8</v>
      </c>
      <c r="C615" s="24">
        <f t="shared" si="74"/>
        <v>2071</v>
      </c>
      <c r="F615" s="26"/>
      <c r="G615" s="40"/>
      <c r="H615" s="40"/>
      <c r="I615" s="40"/>
      <c r="J615" s="41"/>
      <c r="K615" s="29" t="str">
        <f>IF(SUMPRODUCT((MONTH('4. Trading Tracker'!$F$8:$F$703)=B615)*(YEAR('4. Trading Tracker'!$F$8:$F$703)=C615)*('4. Trading Tracker'!$L$8:$L$703))&gt;0,SUMPRODUCT((MONTH('4. Trading Tracker'!$F$8:$F$703)=B615)*(YEAR('4. Trading Tracker'!$F$8:$F$703)=C615)*('4. Trading Tracker'!$L$8:$L$703)),"")</f>
        <v/>
      </c>
      <c r="L615" s="29">
        <f t="shared" si="75"/>
        <v>0</v>
      </c>
      <c r="M615" s="29" t="str">
        <f t="shared" si="76"/>
        <v/>
      </c>
      <c r="N615" s="29" t="str">
        <f t="shared" si="77"/>
        <v/>
      </c>
      <c r="O615" s="29" t="str">
        <f t="shared" si="78"/>
        <v/>
      </c>
      <c r="P615" s="29" t="str">
        <f t="shared" si="79"/>
        <v/>
      </c>
    </row>
    <row r="616" spans="1:16" s="24" customFormat="1">
      <c r="A616" s="145">
        <f t="shared" si="80"/>
        <v>62706</v>
      </c>
      <c r="B616" s="24">
        <f t="shared" si="73"/>
        <v>9</v>
      </c>
      <c r="C616" s="24">
        <f t="shared" si="74"/>
        <v>2071</v>
      </c>
      <c r="F616" s="26"/>
      <c r="G616" s="40"/>
      <c r="H616" s="40"/>
      <c r="I616" s="40"/>
      <c r="J616" s="41"/>
      <c r="K616" s="29" t="str">
        <f>IF(SUMPRODUCT((MONTH('4. Trading Tracker'!$F$8:$F$703)=B616)*(YEAR('4. Trading Tracker'!$F$8:$F$703)=C616)*('4. Trading Tracker'!$L$8:$L$703))&gt;0,SUMPRODUCT((MONTH('4. Trading Tracker'!$F$8:$F$703)=B616)*(YEAR('4. Trading Tracker'!$F$8:$F$703)=C616)*('4. Trading Tracker'!$L$8:$L$703)),"")</f>
        <v/>
      </c>
      <c r="L616" s="29">
        <f t="shared" si="75"/>
        <v>0</v>
      </c>
      <c r="M616" s="29" t="str">
        <f t="shared" si="76"/>
        <v/>
      </c>
      <c r="N616" s="29" t="str">
        <f t="shared" si="77"/>
        <v/>
      </c>
      <c r="O616" s="29" t="str">
        <f t="shared" si="78"/>
        <v/>
      </c>
      <c r="P616" s="29" t="str">
        <f t="shared" si="79"/>
        <v/>
      </c>
    </row>
    <row r="617" spans="1:16" s="24" customFormat="1">
      <c r="A617" s="145">
        <f t="shared" si="80"/>
        <v>62736</v>
      </c>
      <c r="B617" s="24">
        <f t="shared" si="73"/>
        <v>10</v>
      </c>
      <c r="C617" s="24">
        <f t="shared" si="74"/>
        <v>2071</v>
      </c>
      <c r="F617" s="26"/>
      <c r="G617" s="40"/>
      <c r="H617" s="40"/>
      <c r="I617" s="40"/>
      <c r="J617" s="41"/>
      <c r="K617" s="29" t="str">
        <f>IF(SUMPRODUCT((MONTH('4. Trading Tracker'!$F$8:$F$703)=B617)*(YEAR('4. Trading Tracker'!$F$8:$F$703)=C617)*('4. Trading Tracker'!$L$8:$L$703))&gt;0,SUMPRODUCT((MONTH('4. Trading Tracker'!$F$8:$F$703)=B617)*(YEAR('4. Trading Tracker'!$F$8:$F$703)=C617)*('4. Trading Tracker'!$L$8:$L$703)),"")</f>
        <v/>
      </c>
      <c r="L617" s="29">
        <f t="shared" si="75"/>
        <v>0</v>
      </c>
      <c r="M617" s="29" t="str">
        <f t="shared" si="76"/>
        <v/>
      </c>
      <c r="N617" s="29" t="str">
        <f t="shared" si="77"/>
        <v/>
      </c>
      <c r="O617" s="29" t="str">
        <f t="shared" si="78"/>
        <v/>
      </c>
      <c r="P617" s="29" t="str">
        <f t="shared" si="79"/>
        <v/>
      </c>
    </row>
    <row r="618" spans="1:16" s="24" customFormat="1">
      <c r="A618" s="145">
        <f t="shared" si="80"/>
        <v>62767</v>
      </c>
      <c r="B618" s="24">
        <f t="shared" si="73"/>
        <v>11</v>
      </c>
      <c r="C618" s="24">
        <f t="shared" si="74"/>
        <v>2071</v>
      </c>
      <c r="F618" s="26"/>
      <c r="G618" s="40"/>
      <c r="H618" s="40"/>
      <c r="I618" s="40"/>
      <c r="J618" s="41"/>
      <c r="K618" s="29" t="str">
        <f>IF(SUMPRODUCT((MONTH('4. Trading Tracker'!$F$8:$F$703)=B618)*(YEAR('4. Trading Tracker'!$F$8:$F$703)=C618)*('4. Trading Tracker'!$L$8:$L$703))&gt;0,SUMPRODUCT((MONTH('4. Trading Tracker'!$F$8:$F$703)=B618)*(YEAR('4. Trading Tracker'!$F$8:$F$703)=C618)*('4. Trading Tracker'!$L$8:$L$703)),"")</f>
        <v/>
      </c>
      <c r="L618" s="29">
        <f t="shared" si="75"/>
        <v>0</v>
      </c>
      <c r="M618" s="29" t="str">
        <f t="shared" si="76"/>
        <v/>
      </c>
      <c r="N618" s="29" t="str">
        <f t="shared" si="77"/>
        <v/>
      </c>
      <c r="O618" s="29" t="str">
        <f t="shared" si="78"/>
        <v/>
      </c>
      <c r="P618" s="29" t="str">
        <f t="shared" si="79"/>
        <v/>
      </c>
    </row>
    <row r="619" spans="1:16" s="24" customFormat="1">
      <c r="A619" s="145">
        <f t="shared" si="80"/>
        <v>62797</v>
      </c>
      <c r="B619" s="24">
        <f t="shared" si="73"/>
        <v>12</v>
      </c>
      <c r="C619" s="24">
        <f t="shared" si="74"/>
        <v>2071</v>
      </c>
      <c r="F619" s="26"/>
      <c r="G619" s="40"/>
      <c r="H619" s="40"/>
      <c r="I619" s="40"/>
      <c r="J619" s="41"/>
      <c r="K619" s="29" t="str">
        <f>IF(SUMPRODUCT((MONTH('4. Trading Tracker'!$F$8:$F$703)=B619)*(YEAR('4. Trading Tracker'!$F$8:$F$703)=C619)*('4. Trading Tracker'!$L$8:$L$703))&gt;0,SUMPRODUCT((MONTH('4. Trading Tracker'!$F$8:$F$703)=B619)*(YEAR('4. Trading Tracker'!$F$8:$F$703)=C619)*('4. Trading Tracker'!$L$8:$L$703)),"")</f>
        <v/>
      </c>
      <c r="L619" s="29">
        <f t="shared" si="75"/>
        <v>0</v>
      </c>
      <c r="M619" s="29" t="str">
        <f t="shared" si="76"/>
        <v/>
      </c>
      <c r="N619" s="29" t="str">
        <f t="shared" si="77"/>
        <v/>
      </c>
      <c r="O619" s="29" t="str">
        <f t="shared" si="78"/>
        <v/>
      </c>
      <c r="P619" s="29" t="str">
        <f t="shared" si="79"/>
        <v/>
      </c>
    </row>
    <row r="620" spans="1:16" s="24" customFormat="1">
      <c r="A620" s="145">
        <f t="shared" si="80"/>
        <v>62828</v>
      </c>
      <c r="B620" s="24">
        <f t="shared" si="73"/>
        <v>1</v>
      </c>
      <c r="C620" s="24">
        <f t="shared" si="74"/>
        <v>2072</v>
      </c>
      <c r="F620" s="26"/>
      <c r="G620" s="40"/>
      <c r="H620" s="40"/>
      <c r="I620" s="40"/>
      <c r="J620" s="41"/>
      <c r="K620" s="29" t="str">
        <f>IF(SUMPRODUCT((MONTH('4. Trading Tracker'!$F$8:$F$703)=B620)*(YEAR('4. Trading Tracker'!$F$8:$F$703)=C620)*('4. Trading Tracker'!$L$8:$L$703))&gt;0,SUMPRODUCT((MONTH('4. Trading Tracker'!$F$8:$F$703)=B620)*(YEAR('4. Trading Tracker'!$F$8:$F$703)=C620)*('4. Trading Tracker'!$L$8:$L$703)),"")</f>
        <v/>
      </c>
      <c r="L620" s="29">
        <f t="shared" si="75"/>
        <v>0</v>
      </c>
      <c r="M620" s="29" t="str">
        <f t="shared" si="76"/>
        <v/>
      </c>
      <c r="N620" s="29" t="str">
        <f t="shared" si="77"/>
        <v/>
      </c>
      <c r="O620" s="29" t="str">
        <f t="shared" si="78"/>
        <v/>
      </c>
      <c r="P620" s="29" t="str">
        <f t="shared" si="79"/>
        <v/>
      </c>
    </row>
    <row r="621" spans="1:16" s="24" customFormat="1">
      <c r="A621" s="145">
        <f t="shared" si="80"/>
        <v>62859</v>
      </c>
      <c r="B621" s="24">
        <f t="shared" si="73"/>
        <v>2</v>
      </c>
      <c r="C621" s="24">
        <f t="shared" si="74"/>
        <v>2072</v>
      </c>
      <c r="F621" s="26"/>
      <c r="G621" s="40"/>
      <c r="H621" s="40"/>
      <c r="I621" s="40"/>
      <c r="J621" s="41"/>
      <c r="K621" s="29" t="str">
        <f>IF(SUMPRODUCT((MONTH('4. Trading Tracker'!$F$8:$F$703)=B621)*(YEAR('4. Trading Tracker'!$F$8:$F$703)=C621)*('4. Trading Tracker'!$L$8:$L$703))&gt;0,SUMPRODUCT((MONTH('4. Trading Tracker'!$F$8:$F$703)=B621)*(YEAR('4. Trading Tracker'!$F$8:$F$703)=C621)*('4. Trading Tracker'!$L$8:$L$703)),"")</f>
        <v/>
      </c>
      <c r="L621" s="29">
        <f t="shared" si="75"/>
        <v>0</v>
      </c>
      <c r="M621" s="29" t="str">
        <f t="shared" si="76"/>
        <v/>
      </c>
      <c r="N621" s="29" t="str">
        <f t="shared" si="77"/>
        <v/>
      </c>
      <c r="O621" s="29" t="str">
        <f t="shared" si="78"/>
        <v/>
      </c>
      <c r="P621" s="29" t="str">
        <f t="shared" si="79"/>
        <v/>
      </c>
    </row>
    <row r="622" spans="1:16" s="24" customFormat="1">
      <c r="A622" s="145">
        <f t="shared" si="80"/>
        <v>62888</v>
      </c>
      <c r="B622" s="24">
        <f t="shared" si="73"/>
        <v>3</v>
      </c>
      <c r="C622" s="24">
        <f t="shared" si="74"/>
        <v>2072</v>
      </c>
      <c r="F622" s="26"/>
      <c r="G622" s="40"/>
      <c r="H622" s="40"/>
      <c r="I622" s="40"/>
      <c r="J622" s="41"/>
      <c r="K622" s="29" t="str">
        <f>IF(SUMPRODUCT((MONTH('4. Trading Tracker'!$F$8:$F$703)=B622)*(YEAR('4. Trading Tracker'!$F$8:$F$703)=C622)*('4. Trading Tracker'!$L$8:$L$703))&gt;0,SUMPRODUCT((MONTH('4. Trading Tracker'!$F$8:$F$703)=B622)*(YEAR('4. Trading Tracker'!$F$8:$F$703)=C622)*('4. Trading Tracker'!$L$8:$L$703)),"")</f>
        <v/>
      </c>
      <c r="L622" s="29">
        <f t="shared" si="75"/>
        <v>0</v>
      </c>
      <c r="M622" s="29" t="str">
        <f t="shared" si="76"/>
        <v/>
      </c>
      <c r="N622" s="29" t="str">
        <f t="shared" si="77"/>
        <v/>
      </c>
      <c r="O622" s="29" t="str">
        <f t="shared" si="78"/>
        <v/>
      </c>
      <c r="P622" s="29" t="str">
        <f t="shared" si="79"/>
        <v/>
      </c>
    </row>
    <row r="623" spans="1:16" s="24" customFormat="1">
      <c r="A623" s="145">
        <f t="shared" si="80"/>
        <v>62919</v>
      </c>
      <c r="B623" s="24">
        <f t="shared" si="73"/>
        <v>4</v>
      </c>
      <c r="C623" s="24">
        <f t="shared" si="74"/>
        <v>2072</v>
      </c>
      <c r="F623" s="26"/>
      <c r="G623" s="40"/>
      <c r="H623" s="40"/>
      <c r="I623" s="40"/>
      <c r="J623" s="41"/>
      <c r="K623" s="29" t="str">
        <f>IF(SUMPRODUCT((MONTH('4. Trading Tracker'!$F$8:$F$703)=B623)*(YEAR('4. Trading Tracker'!$F$8:$F$703)=C623)*('4. Trading Tracker'!$L$8:$L$703))&gt;0,SUMPRODUCT((MONTH('4. Trading Tracker'!$F$8:$F$703)=B623)*(YEAR('4. Trading Tracker'!$F$8:$F$703)=C623)*('4. Trading Tracker'!$L$8:$L$703)),"")</f>
        <v/>
      </c>
      <c r="L623" s="29">
        <f t="shared" si="75"/>
        <v>0</v>
      </c>
      <c r="M623" s="29" t="str">
        <f t="shared" si="76"/>
        <v/>
      </c>
      <c r="N623" s="29" t="str">
        <f t="shared" si="77"/>
        <v/>
      </c>
      <c r="O623" s="29" t="str">
        <f t="shared" si="78"/>
        <v/>
      </c>
      <c r="P623" s="29" t="str">
        <f t="shared" si="79"/>
        <v/>
      </c>
    </row>
    <row r="624" spans="1:16" s="24" customFormat="1">
      <c r="A624" s="145">
        <f t="shared" si="80"/>
        <v>62949</v>
      </c>
      <c r="B624" s="24">
        <f t="shared" si="73"/>
        <v>5</v>
      </c>
      <c r="C624" s="24">
        <f t="shared" si="74"/>
        <v>2072</v>
      </c>
      <c r="F624" s="26"/>
      <c r="G624" s="40"/>
      <c r="H624" s="40"/>
      <c r="I624" s="40"/>
      <c r="J624" s="41"/>
      <c r="K624" s="29" t="str">
        <f>IF(SUMPRODUCT((MONTH('4. Trading Tracker'!$F$8:$F$703)=B624)*(YEAR('4. Trading Tracker'!$F$8:$F$703)=C624)*('4. Trading Tracker'!$L$8:$L$703))&gt;0,SUMPRODUCT((MONTH('4. Trading Tracker'!$F$8:$F$703)=B624)*(YEAR('4. Trading Tracker'!$F$8:$F$703)=C624)*('4. Trading Tracker'!$L$8:$L$703)),"")</f>
        <v/>
      </c>
      <c r="L624" s="29">
        <f t="shared" si="75"/>
        <v>0</v>
      </c>
      <c r="M624" s="29" t="str">
        <f t="shared" si="76"/>
        <v/>
      </c>
      <c r="N624" s="29" t="str">
        <f t="shared" si="77"/>
        <v/>
      </c>
      <c r="O624" s="29" t="str">
        <f t="shared" si="78"/>
        <v/>
      </c>
      <c r="P624" s="29" t="str">
        <f t="shared" si="79"/>
        <v/>
      </c>
    </row>
    <row r="625" spans="1:16" s="24" customFormat="1">
      <c r="A625" s="145">
        <f t="shared" si="80"/>
        <v>62980</v>
      </c>
      <c r="B625" s="24">
        <f t="shared" si="73"/>
        <v>6</v>
      </c>
      <c r="C625" s="24">
        <f t="shared" si="74"/>
        <v>2072</v>
      </c>
      <c r="F625" s="26"/>
      <c r="G625" s="40"/>
      <c r="H625" s="40"/>
      <c r="I625" s="40"/>
      <c r="J625" s="41"/>
      <c r="K625" s="29" t="str">
        <f>IF(SUMPRODUCT((MONTH('4. Trading Tracker'!$F$8:$F$703)=B625)*(YEAR('4. Trading Tracker'!$F$8:$F$703)=C625)*('4. Trading Tracker'!$L$8:$L$703))&gt;0,SUMPRODUCT((MONTH('4. Trading Tracker'!$F$8:$F$703)=B625)*(YEAR('4. Trading Tracker'!$F$8:$F$703)=C625)*('4. Trading Tracker'!$L$8:$L$703)),"")</f>
        <v/>
      </c>
      <c r="L625" s="29">
        <f t="shared" si="75"/>
        <v>0</v>
      </c>
      <c r="M625" s="29" t="str">
        <f t="shared" si="76"/>
        <v/>
      </c>
      <c r="N625" s="29" t="str">
        <f t="shared" si="77"/>
        <v/>
      </c>
      <c r="O625" s="29" t="str">
        <f t="shared" si="78"/>
        <v/>
      </c>
      <c r="P625" s="29" t="str">
        <f t="shared" si="79"/>
        <v/>
      </c>
    </row>
    <row r="626" spans="1:16" s="24" customFormat="1">
      <c r="A626" s="145">
        <f t="shared" si="80"/>
        <v>63010</v>
      </c>
      <c r="B626" s="24">
        <f t="shared" si="73"/>
        <v>7</v>
      </c>
      <c r="C626" s="24">
        <f t="shared" si="74"/>
        <v>2072</v>
      </c>
      <c r="F626" s="26"/>
      <c r="G626" s="40"/>
      <c r="H626" s="40"/>
      <c r="I626" s="40"/>
      <c r="J626" s="41"/>
      <c r="K626" s="29" t="str">
        <f>IF(SUMPRODUCT((MONTH('4. Trading Tracker'!$F$8:$F$703)=B626)*(YEAR('4. Trading Tracker'!$F$8:$F$703)=C626)*('4. Trading Tracker'!$L$8:$L$703))&gt;0,SUMPRODUCT((MONTH('4. Trading Tracker'!$F$8:$F$703)=B626)*(YEAR('4. Trading Tracker'!$F$8:$F$703)=C626)*('4. Trading Tracker'!$L$8:$L$703)),"")</f>
        <v/>
      </c>
      <c r="L626" s="29">
        <f t="shared" si="75"/>
        <v>0</v>
      </c>
      <c r="M626" s="29" t="str">
        <f t="shared" si="76"/>
        <v/>
      </c>
      <c r="N626" s="29" t="str">
        <f t="shared" si="77"/>
        <v/>
      </c>
      <c r="O626" s="29" t="str">
        <f t="shared" si="78"/>
        <v/>
      </c>
      <c r="P626" s="29" t="str">
        <f t="shared" si="79"/>
        <v/>
      </c>
    </row>
    <row r="627" spans="1:16" s="24" customFormat="1">
      <c r="A627" s="145">
        <f t="shared" si="80"/>
        <v>63041</v>
      </c>
      <c r="B627" s="24">
        <f t="shared" si="73"/>
        <v>8</v>
      </c>
      <c r="C627" s="24">
        <f t="shared" si="74"/>
        <v>2072</v>
      </c>
      <c r="F627" s="26"/>
      <c r="G627" s="40"/>
      <c r="H627" s="40"/>
      <c r="I627" s="40"/>
      <c r="J627" s="41"/>
      <c r="K627" s="29" t="str">
        <f>IF(SUMPRODUCT((MONTH('4. Trading Tracker'!$F$8:$F$703)=B627)*(YEAR('4. Trading Tracker'!$F$8:$F$703)=C627)*('4. Trading Tracker'!$L$8:$L$703))&gt;0,SUMPRODUCT((MONTH('4. Trading Tracker'!$F$8:$F$703)=B627)*(YEAR('4. Trading Tracker'!$F$8:$F$703)=C627)*('4. Trading Tracker'!$L$8:$L$703)),"")</f>
        <v/>
      </c>
      <c r="L627" s="29">
        <f t="shared" si="75"/>
        <v>0</v>
      </c>
      <c r="M627" s="29" t="str">
        <f t="shared" si="76"/>
        <v/>
      </c>
      <c r="N627" s="29" t="str">
        <f t="shared" si="77"/>
        <v/>
      </c>
      <c r="O627" s="29" t="str">
        <f t="shared" si="78"/>
        <v/>
      </c>
      <c r="P627" s="29" t="str">
        <f t="shared" si="79"/>
        <v/>
      </c>
    </row>
    <row r="628" spans="1:16" s="24" customFormat="1">
      <c r="A628" s="145">
        <f t="shared" si="80"/>
        <v>63072</v>
      </c>
      <c r="B628" s="24">
        <f t="shared" si="73"/>
        <v>9</v>
      </c>
      <c r="C628" s="24">
        <f t="shared" si="74"/>
        <v>2072</v>
      </c>
      <c r="F628" s="26"/>
      <c r="G628" s="40"/>
      <c r="H628" s="40"/>
      <c r="I628" s="40"/>
      <c r="J628" s="41"/>
      <c r="K628" s="29" t="str">
        <f>IF(SUMPRODUCT((MONTH('4. Trading Tracker'!$F$8:$F$703)=B628)*(YEAR('4. Trading Tracker'!$F$8:$F$703)=C628)*('4. Trading Tracker'!$L$8:$L$703))&gt;0,SUMPRODUCT((MONTH('4. Trading Tracker'!$F$8:$F$703)=B628)*(YEAR('4. Trading Tracker'!$F$8:$F$703)=C628)*('4. Trading Tracker'!$L$8:$L$703)),"")</f>
        <v/>
      </c>
      <c r="L628" s="29">
        <f t="shared" si="75"/>
        <v>0</v>
      </c>
      <c r="M628" s="29" t="str">
        <f t="shared" si="76"/>
        <v/>
      </c>
      <c r="N628" s="29" t="str">
        <f t="shared" si="77"/>
        <v/>
      </c>
      <c r="O628" s="29" t="str">
        <f t="shared" si="78"/>
        <v/>
      </c>
      <c r="P628" s="29" t="str">
        <f t="shared" si="79"/>
        <v/>
      </c>
    </row>
    <row r="629" spans="1:16" s="24" customFormat="1">
      <c r="A629" s="145">
        <f t="shared" si="80"/>
        <v>63102</v>
      </c>
      <c r="B629" s="24">
        <f t="shared" si="73"/>
        <v>10</v>
      </c>
      <c r="C629" s="24">
        <f t="shared" si="74"/>
        <v>2072</v>
      </c>
      <c r="F629" s="26"/>
      <c r="G629" s="40"/>
      <c r="H629" s="40"/>
      <c r="I629" s="40"/>
      <c r="J629" s="41"/>
      <c r="K629" s="29" t="str">
        <f>IF(SUMPRODUCT((MONTH('4. Trading Tracker'!$F$8:$F$703)=B629)*(YEAR('4. Trading Tracker'!$F$8:$F$703)=C629)*('4. Trading Tracker'!$L$8:$L$703))&gt;0,SUMPRODUCT((MONTH('4. Trading Tracker'!$F$8:$F$703)=B629)*(YEAR('4. Trading Tracker'!$F$8:$F$703)=C629)*('4. Trading Tracker'!$L$8:$L$703)),"")</f>
        <v/>
      </c>
      <c r="L629" s="29">
        <f t="shared" si="75"/>
        <v>0</v>
      </c>
      <c r="M629" s="29" t="str">
        <f t="shared" si="76"/>
        <v/>
      </c>
      <c r="N629" s="29" t="str">
        <f t="shared" si="77"/>
        <v/>
      </c>
      <c r="O629" s="29" t="str">
        <f t="shared" si="78"/>
        <v/>
      </c>
      <c r="P629" s="29" t="str">
        <f t="shared" si="79"/>
        <v/>
      </c>
    </row>
    <row r="630" spans="1:16" s="24" customFormat="1">
      <c r="A630" s="145">
        <f t="shared" si="80"/>
        <v>63133</v>
      </c>
      <c r="B630" s="24">
        <f t="shared" si="73"/>
        <v>11</v>
      </c>
      <c r="C630" s="24">
        <f t="shared" si="74"/>
        <v>2072</v>
      </c>
      <c r="F630" s="26"/>
      <c r="G630" s="40"/>
      <c r="H630" s="40"/>
      <c r="I630" s="40"/>
      <c r="J630" s="41"/>
      <c r="K630" s="29" t="str">
        <f>IF(SUMPRODUCT((MONTH('4. Trading Tracker'!$F$8:$F$703)=B630)*(YEAR('4. Trading Tracker'!$F$8:$F$703)=C630)*('4. Trading Tracker'!$L$8:$L$703))&gt;0,SUMPRODUCT((MONTH('4. Trading Tracker'!$F$8:$F$703)=B630)*(YEAR('4. Trading Tracker'!$F$8:$F$703)=C630)*('4. Trading Tracker'!$L$8:$L$703)),"")</f>
        <v/>
      </c>
      <c r="L630" s="29">
        <f t="shared" si="75"/>
        <v>0</v>
      </c>
      <c r="M630" s="29" t="str">
        <f t="shared" si="76"/>
        <v/>
      </c>
      <c r="N630" s="29" t="str">
        <f t="shared" si="77"/>
        <v/>
      </c>
      <c r="O630" s="29" t="str">
        <f t="shared" si="78"/>
        <v/>
      </c>
      <c r="P630" s="29" t="str">
        <f t="shared" si="79"/>
        <v/>
      </c>
    </row>
    <row r="631" spans="1:16" s="24" customFormat="1">
      <c r="A631" s="145">
        <f t="shared" si="80"/>
        <v>63163</v>
      </c>
      <c r="B631" s="24">
        <f t="shared" si="73"/>
        <v>12</v>
      </c>
      <c r="C631" s="24">
        <f t="shared" si="74"/>
        <v>2072</v>
      </c>
      <c r="F631" s="26"/>
      <c r="G631" s="40"/>
      <c r="H631" s="40"/>
      <c r="I631" s="40"/>
      <c r="J631" s="41"/>
      <c r="K631" s="29" t="str">
        <f>IF(SUMPRODUCT((MONTH('4. Trading Tracker'!$F$8:$F$703)=B631)*(YEAR('4. Trading Tracker'!$F$8:$F$703)=C631)*('4. Trading Tracker'!$L$8:$L$703))&gt;0,SUMPRODUCT((MONTH('4. Trading Tracker'!$F$8:$F$703)=B631)*(YEAR('4. Trading Tracker'!$F$8:$F$703)=C631)*('4. Trading Tracker'!$L$8:$L$703)),"")</f>
        <v/>
      </c>
      <c r="L631" s="29">
        <f t="shared" si="75"/>
        <v>0</v>
      </c>
      <c r="M631" s="29" t="str">
        <f t="shared" si="76"/>
        <v/>
      </c>
      <c r="N631" s="29" t="str">
        <f t="shared" si="77"/>
        <v/>
      </c>
      <c r="O631" s="29" t="str">
        <f t="shared" si="78"/>
        <v/>
      </c>
      <c r="P631" s="29" t="str">
        <f t="shared" si="79"/>
        <v/>
      </c>
    </row>
    <row r="632" spans="1:16" s="24" customFormat="1">
      <c r="A632" s="145">
        <f t="shared" si="80"/>
        <v>63194</v>
      </c>
      <c r="B632" s="24">
        <f t="shared" si="73"/>
        <v>1</v>
      </c>
      <c r="C632" s="24">
        <f t="shared" si="74"/>
        <v>2073</v>
      </c>
      <c r="F632" s="26"/>
      <c r="G632" s="40"/>
      <c r="H632" s="40"/>
      <c r="I632" s="40"/>
      <c r="J632" s="41"/>
      <c r="K632" s="29" t="str">
        <f>IF(SUMPRODUCT((MONTH('4. Trading Tracker'!$F$8:$F$703)=B632)*(YEAR('4. Trading Tracker'!$F$8:$F$703)=C632)*('4. Trading Tracker'!$L$8:$L$703))&gt;0,SUMPRODUCT((MONTH('4. Trading Tracker'!$F$8:$F$703)=B632)*(YEAR('4. Trading Tracker'!$F$8:$F$703)=C632)*('4. Trading Tracker'!$L$8:$L$703)),"")</f>
        <v/>
      </c>
      <c r="L632" s="29">
        <f t="shared" si="75"/>
        <v>0</v>
      </c>
      <c r="M632" s="29" t="str">
        <f t="shared" si="76"/>
        <v/>
      </c>
      <c r="N632" s="29" t="str">
        <f t="shared" si="77"/>
        <v/>
      </c>
      <c r="O632" s="29" t="str">
        <f t="shared" si="78"/>
        <v/>
      </c>
      <c r="P632" s="29" t="str">
        <f t="shared" si="79"/>
        <v/>
      </c>
    </row>
    <row r="633" spans="1:16" s="24" customFormat="1">
      <c r="A633" s="145">
        <f t="shared" si="80"/>
        <v>63225</v>
      </c>
      <c r="B633" s="24">
        <f t="shared" si="73"/>
        <v>2</v>
      </c>
      <c r="C633" s="24">
        <f t="shared" si="74"/>
        <v>2073</v>
      </c>
      <c r="F633" s="26"/>
      <c r="G633" s="40"/>
      <c r="H633" s="40"/>
      <c r="I633" s="40"/>
      <c r="J633" s="41"/>
      <c r="K633" s="29" t="str">
        <f>IF(SUMPRODUCT((MONTH('4. Trading Tracker'!$F$8:$F$703)=B633)*(YEAR('4. Trading Tracker'!$F$8:$F$703)=C633)*('4. Trading Tracker'!$L$8:$L$703))&gt;0,SUMPRODUCT((MONTH('4. Trading Tracker'!$F$8:$F$703)=B633)*(YEAR('4. Trading Tracker'!$F$8:$F$703)=C633)*('4. Trading Tracker'!$L$8:$L$703)),"")</f>
        <v/>
      </c>
      <c r="L633" s="29">
        <f t="shared" si="75"/>
        <v>0</v>
      </c>
      <c r="M633" s="29" t="str">
        <f t="shared" si="76"/>
        <v/>
      </c>
      <c r="N633" s="29" t="str">
        <f t="shared" si="77"/>
        <v/>
      </c>
      <c r="O633" s="29" t="str">
        <f t="shared" si="78"/>
        <v/>
      </c>
      <c r="P633" s="29" t="str">
        <f t="shared" si="79"/>
        <v/>
      </c>
    </row>
    <row r="634" spans="1:16" s="24" customFormat="1">
      <c r="A634" s="145">
        <f t="shared" si="80"/>
        <v>63253</v>
      </c>
      <c r="B634" s="24">
        <f t="shared" si="73"/>
        <v>3</v>
      </c>
      <c r="C634" s="24">
        <f t="shared" si="74"/>
        <v>2073</v>
      </c>
      <c r="F634" s="26"/>
      <c r="G634" s="40"/>
      <c r="H634" s="40"/>
      <c r="I634" s="40"/>
      <c r="J634" s="41"/>
      <c r="K634" s="29" t="str">
        <f>IF(SUMPRODUCT((MONTH('4. Trading Tracker'!$F$8:$F$703)=B634)*(YEAR('4. Trading Tracker'!$F$8:$F$703)=C634)*('4. Trading Tracker'!$L$8:$L$703))&gt;0,SUMPRODUCT((MONTH('4. Trading Tracker'!$F$8:$F$703)=B634)*(YEAR('4. Trading Tracker'!$F$8:$F$703)=C634)*('4. Trading Tracker'!$L$8:$L$703)),"")</f>
        <v/>
      </c>
      <c r="L634" s="29">
        <f t="shared" si="75"/>
        <v>0</v>
      </c>
      <c r="M634" s="29" t="str">
        <f t="shared" si="76"/>
        <v/>
      </c>
      <c r="N634" s="29" t="str">
        <f t="shared" si="77"/>
        <v/>
      </c>
      <c r="O634" s="29" t="str">
        <f t="shared" si="78"/>
        <v/>
      </c>
      <c r="P634" s="29" t="str">
        <f t="shared" si="79"/>
        <v/>
      </c>
    </row>
    <row r="635" spans="1:16" s="24" customFormat="1">
      <c r="A635" s="145">
        <f t="shared" si="80"/>
        <v>63284</v>
      </c>
      <c r="B635" s="24">
        <f t="shared" si="73"/>
        <v>4</v>
      </c>
      <c r="C635" s="24">
        <f t="shared" si="74"/>
        <v>2073</v>
      </c>
      <c r="F635" s="26"/>
      <c r="G635" s="40"/>
      <c r="H635" s="40"/>
      <c r="I635" s="40"/>
      <c r="J635" s="41"/>
      <c r="K635" s="29" t="str">
        <f>IF(SUMPRODUCT((MONTH('4. Trading Tracker'!$F$8:$F$703)=B635)*(YEAR('4. Trading Tracker'!$F$8:$F$703)=C635)*('4. Trading Tracker'!$L$8:$L$703))&gt;0,SUMPRODUCT((MONTH('4. Trading Tracker'!$F$8:$F$703)=B635)*(YEAR('4. Trading Tracker'!$F$8:$F$703)=C635)*('4. Trading Tracker'!$L$8:$L$703)),"")</f>
        <v/>
      </c>
      <c r="L635" s="29">
        <f t="shared" si="75"/>
        <v>0</v>
      </c>
      <c r="M635" s="29" t="str">
        <f t="shared" si="76"/>
        <v/>
      </c>
      <c r="N635" s="29" t="str">
        <f t="shared" si="77"/>
        <v/>
      </c>
      <c r="O635" s="29" t="str">
        <f t="shared" si="78"/>
        <v/>
      </c>
      <c r="P635" s="29" t="str">
        <f t="shared" si="79"/>
        <v/>
      </c>
    </row>
    <row r="636" spans="1:16" s="24" customFormat="1">
      <c r="A636" s="145">
        <f t="shared" si="80"/>
        <v>63314</v>
      </c>
      <c r="B636" s="24">
        <f t="shared" si="73"/>
        <v>5</v>
      </c>
      <c r="C636" s="24">
        <f t="shared" si="74"/>
        <v>2073</v>
      </c>
      <c r="F636" s="26"/>
      <c r="G636" s="40"/>
      <c r="H636" s="40"/>
      <c r="I636" s="40"/>
      <c r="J636" s="41"/>
      <c r="K636" s="29" t="str">
        <f>IF(SUMPRODUCT((MONTH('4. Trading Tracker'!$F$8:$F$703)=B636)*(YEAR('4. Trading Tracker'!$F$8:$F$703)=C636)*('4. Trading Tracker'!$L$8:$L$703))&gt;0,SUMPRODUCT((MONTH('4. Trading Tracker'!$F$8:$F$703)=B636)*(YEAR('4. Trading Tracker'!$F$8:$F$703)=C636)*('4. Trading Tracker'!$L$8:$L$703)),"")</f>
        <v/>
      </c>
      <c r="L636" s="29">
        <f t="shared" si="75"/>
        <v>0</v>
      </c>
      <c r="M636" s="29" t="str">
        <f t="shared" si="76"/>
        <v/>
      </c>
      <c r="N636" s="29" t="str">
        <f t="shared" si="77"/>
        <v/>
      </c>
      <c r="O636" s="29" t="str">
        <f t="shared" si="78"/>
        <v/>
      </c>
      <c r="P636" s="29" t="str">
        <f t="shared" si="79"/>
        <v/>
      </c>
    </row>
    <row r="637" spans="1:16" s="24" customFormat="1">
      <c r="A637" s="145">
        <f t="shared" si="80"/>
        <v>63345</v>
      </c>
      <c r="B637" s="24">
        <f t="shared" si="73"/>
        <v>6</v>
      </c>
      <c r="C637" s="24">
        <f t="shared" si="74"/>
        <v>2073</v>
      </c>
      <c r="F637" s="26"/>
      <c r="G637" s="40"/>
      <c r="H637" s="40"/>
      <c r="I637" s="40"/>
      <c r="J637" s="41"/>
      <c r="K637" s="29" t="str">
        <f>IF(SUMPRODUCT((MONTH('4. Trading Tracker'!$F$8:$F$703)=B637)*(YEAR('4. Trading Tracker'!$F$8:$F$703)=C637)*('4. Trading Tracker'!$L$8:$L$703))&gt;0,SUMPRODUCT((MONTH('4. Trading Tracker'!$F$8:$F$703)=B637)*(YEAR('4. Trading Tracker'!$F$8:$F$703)=C637)*('4. Trading Tracker'!$L$8:$L$703)),"")</f>
        <v/>
      </c>
      <c r="L637" s="29">
        <f t="shared" si="75"/>
        <v>0</v>
      </c>
      <c r="M637" s="29" t="str">
        <f t="shared" si="76"/>
        <v/>
      </c>
      <c r="N637" s="29" t="str">
        <f t="shared" si="77"/>
        <v/>
      </c>
      <c r="O637" s="29" t="str">
        <f t="shared" si="78"/>
        <v/>
      </c>
      <c r="P637" s="29" t="str">
        <f t="shared" si="79"/>
        <v/>
      </c>
    </row>
    <row r="638" spans="1:16" s="24" customFormat="1">
      <c r="A638" s="145">
        <f t="shared" si="80"/>
        <v>63375</v>
      </c>
      <c r="B638" s="24">
        <f t="shared" si="73"/>
        <v>7</v>
      </c>
      <c r="C638" s="24">
        <f t="shared" si="74"/>
        <v>2073</v>
      </c>
      <c r="F638" s="26"/>
      <c r="G638" s="40"/>
      <c r="H638" s="40"/>
      <c r="I638" s="40"/>
      <c r="J638" s="41"/>
      <c r="K638" s="29" t="str">
        <f>IF(SUMPRODUCT((MONTH('4. Trading Tracker'!$F$8:$F$703)=B638)*(YEAR('4. Trading Tracker'!$F$8:$F$703)=C638)*('4. Trading Tracker'!$L$8:$L$703))&gt;0,SUMPRODUCT((MONTH('4. Trading Tracker'!$F$8:$F$703)=B638)*(YEAR('4. Trading Tracker'!$F$8:$F$703)=C638)*('4. Trading Tracker'!$L$8:$L$703)),"")</f>
        <v/>
      </c>
      <c r="L638" s="29">
        <f t="shared" si="75"/>
        <v>0</v>
      </c>
      <c r="M638" s="29" t="str">
        <f t="shared" si="76"/>
        <v/>
      </c>
      <c r="N638" s="29" t="str">
        <f t="shared" si="77"/>
        <v/>
      </c>
      <c r="O638" s="29" t="str">
        <f t="shared" si="78"/>
        <v/>
      </c>
      <c r="P638" s="29" t="str">
        <f t="shared" si="79"/>
        <v/>
      </c>
    </row>
    <row r="639" spans="1:16" s="24" customFormat="1">
      <c r="A639" s="145">
        <f t="shared" si="80"/>
        <v>63406</v>
      </c>
      <c r="B639" s="24">
        <f t="shared" si="73"/>
        <v>8</v>
      </c>
      <c r="C639" s="24">
        <f t="shared" si="74"/>
        <v>2073</v>
      </c>
      <c r="F639" s="26"/>
      <c r="G639" s="40"/>
      <c r="H639" s="40"/>
      <c r="I639" s="40"/>
      <c r="J639" s="41"/>
      <c r="K639" s="29" t="str">
        <f>IF(SUMPRODUCT((MONTH('4. Trading Tracker'!$F$8:$F$703)=B639)*(YEAR('4. Trading Tracker'!$F$8:$F$703)=C639)*('4. Trading Tracker'!$L$8:$L$703))&gt;0,SUMPRODUCT((MONTH('4. Trading Tracker'!$F$8:$F$703)=B639)*(YEAR('4. Trading Tracker'!$F$8:$F$703)=C639)*('4. Trading Tracker'!$L$8:$L$703)),"")</f>
        <v/>
      </c>
      <c r="L639" s="29">
        <f t="shared" si="75"/>
        <v>0</v>
      </c>
      <c r="M639" s="29" t="str">
        <f t="shared" si="76"/>
        <v/>
      </c>
      <c r="N639" s="29" t="str">
        <f t="shared" si="77"/>
        <v/>
      </c>
      <c r="O639" s="29" t="str">
        <f t="shared" si="78"/>
        <v/>
      </c>
      <c r="P639" s="29" t="str">
        <f t="shared" si="79"/>
        <v/>
      </c>
    </row>
    <row r="640" spans="1:16" s="24" customFormat="1">
      <c r="A640" s="145">
        <f t="shared" si="80"/>
        <v>63437</v>
      </c>
      <c r="B640" s="24">
        <f t="shared" si="73"/>
        <v>9</v>
      </c>
      <c r="C640" s="24">
        <f t="shared" si="74"/>
        <v>2073</v>
      </c>
      <c r="F640" s="26"/>
      <c r="G640" s="40"/>
      <c r="H640" s="40"/>
      <c r="I640" s="40"/>
      <c r="J640" s="41"/>
      <c r="K640" s="29" t="str">
        <f>IF(SUMPRODUCT((MONTH('4. Trading Tracker'!$F$8:$F$703)=B640)*(YEAR('4. Trading Tracker'!$F$8:$F$703)=C640)*('4. Trading Tracker'!$L$8:$L$703))&gt;0,SUMPRODUCT((MONTH('4. Trading Tracker'!$F$8:$F$703)=B640)*(YEAR('4. Trading Tracker'!$F$8:$F$703)=C640)*('4. Trading Tracker'!$L$8:$L$703)),"")</f>
        <v/>
      </c>
      <c r="L640" s="29">
        <f t="shared" si="75"/>
        <v>0</v>
      </c>
      <c r="M640" s="29" t="str">
        <f t="shared" si="76"/>
        <v/>
      </c>
      <c r="N640" s="29" t="str">
        <f t="shared" si="77"/>
        <v/>
      </c>
      <c r="O640" s="29" t="str">
        <f t="shared" si="78"/>
        <v/>
      </c>
      <c r="P640" s="29" t="str">
        <f t="shared" si="79"/>
        <v/>
      </c>
    </row>
    <row r="641" spans="1:16" s="24" customFormat="1">
      <c r="A641" s="145">
        <f t="shared" si="80"/>
        <v>63467</v>
      </c>
      <c r="B641" s="24">
        <f t="shared" si="73"/>
        <v>10</v>
      </c>
      <c r="C641" s="24">
        <f t="shared" si="74"/>
        <v>2073</v>
      </c>
      <c r="F641" s="26"/>
      <c r="G641" s="40"/>
      <c r="H641" s="40"/>
      <c r="I641" s="40"/>
      <c r="J641" s="41"/>
      <c r="K641" s="29" t="str">
        <f>IF(SUMPRODUCT((MONTH('4. Trading Tracker'!$F$8:$F$703)=B641)*(YEAR('4. Trading Tracker'!$F$8:$F$703)=C641)*('4. Trading Tracker'!$L$8:$L$703))&gt;0,SUMPRODUCT((MONTH('4. Trading Tracker'!$F$8:$F$703)=B641)*(YEAR('4. Trading Tracker'!$F$8:$F$703)=C641)*('4. Trading Tracker'!$L$8:$L$703)),"")</f>
        <v/>
      </c>
      <c r="L641" s="29">
        <f t="shared" si="75"/>
        <v>0</v>
      </c>
      <c r="M641" s="29" t="str">
        <f t="shared" si="76"/>
        <v/>
      </c>
      <c r="N641" s="29" t="str">
        <f t="shared" si="77"/>
        <v/>
      </c>
      <c r="O641" s="29" t="str">
        <f t="shared" si="78"/>
        <v/>
      </c>
      <c r="P641" s="29" t="str">
        <f t="shared" si="79"/>
        <v/>
      </c>
    </row>
    <row r="642" spans="1:16" s="24" customFormat="1">
      <c r="A642" s="145">
        <f t="shared" si="80"/>
        <v>63498</v>
      </c>
      <c r="B642" s="24">
        <f t="shared" si="73"/>
        <v>11</v>
      </c>
      <c r="C642" s="24">
        <f t="shared" si="74"/>
        <v>2073</v>
      </c>
      <c r="F642" s="26"/>
      <c r="G642" s="40"/>
      <c r="H642" s="40"/>
      <c r="I642" s="40"/>
      <c r="J642" s="41"/>
      <c r="K642" s="29" t="str">
        <f>IF(SUMPRODUCT((MONTH('4. Trading Tracker'!$F$8:$F$703)=B642)*(YEAR('4. Trading Tracker'!$F$8:$F$703)=C642)*('4. Trading Tracker'!$L$8:$L$703))&gt;0,SUMPRODUCT((MONTH('4. Trading Tracker'!$F$8:$F$703)=B642)*(YEAR('4. Trading Tracker'!$F$8:$F$703)=C642)*('4. Trading Tracker'!$L$8:$L$703)),"")</f>
        <v/>
      </c>
      <c r="L642" s="29">
        <f t="shared" si="75"/>
        <v>0</v>
      </c>
      <c r="M642" s="29" t="str">
        <f t="shared" si="76"/>
        <v/>
      </c>
      <c r="N642" s="29" t="str">
        <f t="shared" si="77"/>
        <v/>
      </c>
      <c r="O642" s="29" t="str">
        <f t="shared" si="78"/>
        <v/>
      </c>
      <c r="P642" s="29" t="str">
        <f t="shared" si="79"/>
        <v/>
      </c>
    </row>
    <row r="643" spans="1:16" s="24" customFormat="1">
      <c r="A643" s="145">
        <f t="shared" si="80"/>
        <v>63528</v>
      </c>
      <c r="B643" s="24">
        <f t="shared" si="73"/>
        <v>12</v>
      </c>
      <c r="C643" s="24">
        <f t="shared" si="74"/>
        <v>2073</v>
      </c>
      <c r="F643" s="26"/>
      <c r="G643" s="40"/>
      <c r="H643" s="40"/>
      <c r="I643" s="40"/>
      <c r="J643" s="41"/>
      <c r="K643" s="29" t="str">
        <f>IF(SUMPRODUCT((MONTH('4. Trading Tracker'!$F$8:$F$703)=B643)*(YEAR('4. Trading Tracker'!$F$8:$F$703)=C643)*('4. Trading Tracker'!$L$8:$L$703))&gt;0,SUMPRODUCT((MONTH('4. Trading Tracker'!$F$8:$F$703)=B643)*(YEAR('4. Trading Tracker'!$F$8:$F$703)=C643)*('4. Trading Tracker'!$L$8:$L$703)),"")</f>
        <v/>
      </c>
      <c r="L643" s="29">
        <f t="shared" si="75"/>
        <v>0</v>
      </c>
      <c r="M643" s="29" t="str">
        <f t="shared" si="76"/>
        <v/>
      </c>
      <c r="N643" s="29" t="str">
        <f t="shared" si="77"/>
        <v/>
      </c>
      <c r="O643" s="29" t="str">
        <f t="shared" si="78"/>
        <v/>
      </c>
      <c r="P643" s="29" t="str">
        <f t="shared" si="79"/>
        <v/>
      </c>
    </row>
    <row r="644" spans="1:16" s="24" customFormat="1">
      <c r="A644" s="145">
        <f t="shared" si="80"/>
        <v>63559</v>
      </c>
      <c r="B644" s="24">
        <f t="shared" si="73"/>
        <v>1</v>
      </c>
      <c r="C644" s="24">
        <f t="shared" si="74"/>
        <v>2074</v>
      </c>
      <c r="F644" s="26"/>
      <c r="G644" s="40"/>
      <c r="H644" s="40"/>
      <c r="I644" s="40"/>
      <c r="J644" s="41"/>
      <c r="K644" s="29" t="str">
        <f>IF(SUMPRODUCT((MONTH('4. Trading Tracker'!$F$8:$F$703)=B644)*(YEAR('4. Trading Tracker'!$F$8:$F$703)=C644)*('4. Trading Tracker'!$L$8:$L$703))&gt;0,SUMPRODUCT((MONTH('4. Trading Tracker'!$F$8:$F$703)=B644)*(YEAR('4. Trading Tracker'!$F$8:$F$703)=C644)*('4. Trading Tracker'!$L$8:$L$703)),"")</f>
        <v/>
      </c>
      <c r="L644" s="29">
        <f t="shared" si="75"/>
        <v>0</v>
      </c>
      <c r="M644" s="29" t="str">
        <f t="shared" si="76"/>
        <v/>
      </c>
      <c r="N644" s="29" t="str">
        <f t="shared" si="77"/>
        <v/>
      </c>
      <c r="O644" s="29" t="str">
        <f t="shared" si="78"/>
        <v/>
      </c>
      <c r="P644" s="29" t="str">
        <f t="shared" si="79"/>
        <v/>
      </c>
    </row>
    <row r="645" spans="1:16" s="24" customFormat="1">
      <c r="A645" s="145">
        <f t="shared" si="80"/>
        <v>63590</v>
      </c>
      <c r="B645" s="24">
        <f t="shared" si="73"/>
        <v>2</v>
      </c>
      <c r="C645" s="24">
        <f t="shared" si="74"/>
        <v>2074</v>
      </c>
      <c r="F645" s="26"/>
      <c r="G645" s="40"/>
      <c r="H645" s="40"/>
      <c r="I645" s="40"/>
      <c r="J645" s="41"/>
      <c r="K645" s="29" t="str">
        <f>IF(SUMPRODUCT((MONTH('4. Trading Tracker'!$F$8:$F$703)=B645)*(YEAR('4. Trading Tracker'!$F$8:$F$703)=C645)*('4. Trading Tracker'!$L$8:$L$703))&gt;0,SUMPRODUCT((MONTH('4. Trading Tracker'!$F$8:$F$703)=B645)*(YEAR('4. Trading Tracker'!$F$8:$F$703)=C645)*('4. Trading Tracker'!$L$8:$L$703)),"")</f>
        <v/>
      </c>
      <c r="L645" s="29">
        <f t="shared" si="75"/>
        <v>0</v>
      </c>
      <c r="M645" s="29" t="str">
        <f t="shared" si="76"/>
        <v/>
      </c>
      <c r="N645" s="29" t="str">
        <f t="shared" si="77"/>
        <v/>
      </c>
      <c r="O645" s="29" t="str">
        <f t="shared" si="78"/>
        <v/>
      </c>
      <c r="P645" s="29" t="str">
        <f t="shared" si="79"/>
        <v/>
      </c>
    </row>
    <row r="646" spans="1:16" s="24" customFormat="1">
      <c r="A646" s="145">
        <f t="shared" si="80"/>
        <v>63618</v>
      </c>
      <c r="B646" s="24">
        <f t="shared" si="73"/>
        <v>3</v>
      </c>
      <c r="C646" s="24">
        <f t="shared" si="74"/>
        <v>2074</v>
      </c>
      <c r="F646" s="26"/>
      <c r="G646" s="40"/>
      <c r="H646" s="40"/>
      <c r="I646" s="40"/>
      <c r="J646" s="41"/>
      <c r="K646" s="29" t="str">
        <f>IF(SUMPRODUCT((MONTH('4. Trading Tracker'!$F$8:$F$703)=B646)*(YEAR('4. Trading Tracker'!$F$8:$F$703)=C646)*('4. Trading Tracker'!$L$8:$L$703))&gt;0,SUMPRODUCT((MONTH('4. Trading Tracker'!$F$8:$F$703)=B646)*(YEAR('4. Trading Tracker'!$F$8:$F$703)=C646)*('4. Trading Tracker'!$L$8:$L$703)),"")</f>
        <v/>
      </c>
      <c r="L646" s="29">
        <f t="shared" si="75"/>
        <v>0</v>
      </c>
      <c r="M646" s="29" t="str">
        <f t="shared" si="76"/>
        <v/>
      </c>
      <c r="N646" s="29" t="str">
        <f t="shared" si="77"/>
        <v/>
      </c>
      <c r="O646" s="29" t="str">
        <f t="shared" si="78"/>
        <v/>
      </c>
      <c r="P646" s="29" t="str">
        <f t="shared" si="79"/>
        <v/>
      </c>
    </row>
    <row r="647" spans="1:16" s="24" customFormat="1">
      <c r="A647" s="145">
        <f t="shared" si="80"/>
        <v>63649</v>
      </c>
      <c r="B647" s="24">
        <f t="shared" si="73"/>
        <v>4</v>
      </c>
      <c r="C647" s="24">
        <f t="shared" si="74"/>
        <v>2074</v>
      </c>
      <c r="F647" s="26"/>
      <c r="G647" s="40"/>
      <c r="H647" s="40"/>
      <c r="I647" s="40"/>
      <c r="J647" s="41"/>
      <c r="K647" s="29" t="str">
        <f>IF(SUMPRODUCT((MONTH('4. Trading Tracker'!$F$8:$F$703)=B647)*(YEAR('4. Trading Tracker'!$F$8:$F$703)=C647)*('4. Trading Tracker'!$L$8:$L$703))&gt;0,SUMPRODUCT((MONTH('4. Trading Tracker'!$F$8:$F$703)=B647)*(YEAR('4. Trading Tracker'!$F$8:$F$703)=C647)*('4. Trading Tracker'!$L$8:$L$703)),"")</f>
        <v/>
      </c>
      <c r="L647" s="29">
        <f t="shared" si="75"/>
        <v>0</v>
      </c>
      <c r="M647" s="29" t="str">
        <f t="shared" si="76"/>
        <v/>
      </c>
      <c r="N647" s="29" t="str">
        <f t="shared" si="77"/>
        <v/>
      </c>
      <c r="O647" s="29" t="str">
        <f t="shared" si="78"/>
        <v/>
      </c>
      <c r="P647" s="29" t="str">
        <f t="shared" si="79"/>
        <v/>
      </c>
    </row>
    <row r="648" spans="1:16" s="24" customFormat="1">
      <c r="A648" s="145">
        <f t="shared" si="80"/>
        <v>63679</v>
      </c>
      <c r="B648" s="24">
        <f t="shared" si="73"/>
        <v>5</v>
      </c>
      <c r="C648" s="24">
        <f t="shared" si="74"/>
        <v>2074</v>
      </c>
      <c r="F648" s="26"/>
      <c r="G648" s="40"/>
      <c r="H648" s="40"/>
      <c r="I648" s="40"/>
      <c r="J648" s="41"/>
      <c r="K648" s="29" t="str">
        <f>IF(SUMPRODUCT((MONTH('4. Trading Tracker'!$F$8:$F$703)=B648)*(YEAR('4. Trading Tracker'!$F$8:$F$703)=C648)*('4. Trading Tracker'!$L$8:$L$703))&gt;0,SUMPRODUCT((MONTH('4. Trading Tracker'!$F$8:$F$703)=B648)*(YEAR('4. Trading Tracker'!$F$8:$F$703)=C648)*('4. Trading Tracker'!$L$8:$L$703)),"")</f>
        <v/>
      </c>
      <c r="L648" s="29">
        <f t="shared" si="75"/>
        <v>0</v>
      </c>
      <c r="M648" s="29" t="str">
        <f t="shared" si="76"/>
        <v/>
      </c>
      <c r="N648" s="29" t="str">
        <f t="shared" si="77"/>
        <v/>
      </c>
      <c r="O648" s="29" t="str">
        <f t="shared" si="78"/>
        <v/>
      </c>
      <c r="P648" s="29" t="str">
        <f t="shared" si="79"/>
        <v/>
      </c>
    </row>
    <row r="649" spans="1:16" s="24" customFormat="1">
      <c r="A649" s="145">
        <f t="shared" si="80"/>
        <v>63710</v>
      </c>
      <c r="B649" s="24">
        <f t="shared" ref="B649:B703" si="81">MONTH(A649)</f>
        <v>6</v>
      </c>
      <c r="C649" s="24">
        <f t="shared" ref="C649:C703" si="82">YEAR(A649)</f>
        <v>2074</v>
      </c>
      <c r="F649" s="26"/>
      <c r="G649" s="40"/>
      <c r="H649" s="40"/>
      <c r="I649" s="40"/>
      <c r="J649" s="41"/>
      <c r="K649" s="29" t="str">
        <f>IF(SUMPRODUCT((MONTH('4. Trading Tracker'!$F$8:$F$703)=B649)*(YEAR('4. Trading Tracker'!$F$8:$F$703)=C649)*('4. Trading Tracker'!$L$8:$L$703))&gt;0,SUMPRODUCT((MONTH('4. Trading Tracker'!$F$8:$F$703)=B649)*(YEAR('4. Trading Tracker'!$F$8:$F$703)=C649)*('4. Trading Tracker'!$L$8:$L$703)),"")</f>
        <v/>
      </c>
      <c r="L649" s="29">
        <f t="shared" ref="L649:L703" si="83">IF(F649="",,(I649*J649))</f>
        <v>0</v>
      </c>
      <c r="M649" s="29" t="str">
        <f t="shared" ref="M649:M703" si="84">IF($H649=$M$7,$L649,"")</f>
        <v/>
      </c>
      <c r="N649" s="29" t="str">
        <f t="shared" ref="N649:N703" si="85">IF($H649=$N$7,$L649,"")</f>
        <v/>
      </c>
      <c r="O649" s="29" t="str">
        <f t="shared" ref="O649:O703" si="86">IF($H649=$O$7,$L649,"")</f>
        <v/>
      </c>
      <c r="P649" s="29" t="str">
        <f t="shared" ref="P649:P703" si="87">IF($H649=$P$7,$L649,"")</f>
        <v/>
      </c>
    </row>
    <row r="650" spans="1:16" s="24" customFormat="1">
      <c r="A650" s="145">
        <f t="shared" ref="A650:A703" si="88">EDATE(A649,1)</f>
        <v>63740</v>
      </c>
      <c r="B650" s="24">
        <f t="shared" si="81"/>
        <v>7</v>
      </c>
      <c r="C650" s="24">
        <f t="shared" si="82"/>
        <v>2074</v>
      </c>
      <c r="F650" s="26"/>
      <c r="G650" s="40"/>
      <c r="H650" s="40"/>
      <c r="I650" s="40"/>
      <c r="J650" s="41"/>
      <c r="K650" s="29" t="str">
        <f>IF(SUMPRODUCT((MONTH('4. Trading Tracker'!$F$8:$F$703)=B650)*(YEAR('4. Trading Tracker'!$F$8:$F$703)=C650)*('4. Trading Tracker'!$L$8:$L$703))&gt;0,SUMPRODUCT((MONTH('4. Trading Tracker'!$F$8:$F$703)=B650)*(YEAR('4. Trading Tracker'!$F$8:$F$703)=C650)*('4. Trading Tracker'!$L$8:$L$703)),"")</f>
        <v/>
      </c>
      <c r="L650" s="29">
        <f t="shared" si="83"/>
        <v>0</v>
      </c>
      <c r="M650" s="29" t="str">
        <f t="shared" si="84"/>
        <v/>
      </c>
      <c r="N650" s="29" t="str">
        <f t="shared" si="85"/>
        <v/>
      </c>
      <c r="O650" s="29" t="str">
        <f t="shared" si="86"/>
        <v/>
      </c>
      <c r="P650" s="29" t="str">
        <f t="shared" si="87"/>
        <v/>
      </c>
    </row>
    <row r="651" spans="1:16" s="24" customFormat="1">
      <c r="A651" s="145">
        <f t="shared" si="88"/>
        <v>63771</v>
      </c>
      <c r="B651" s="24">
        <f t="shared" si="81"/>
        <v>8</v>
      </c>
      <c r="C651" s="24">
        <f t="shared" si="82"/>
        <v>2074</v>
      </c>
      <c r="F651" s="26"/>
      <c r="G651" s="40"/>
      <c r="H651" s="40"/>
      <c r="I651" s="40"/>
      <c r="J651" s="41"/>
      <c r="K651" s="29" t="str">
        <f>IF(SUMPRODUCT((MONTH('4. Trading Tracker'!$F$8:$F$703)=B651)*(YEAR('4. Trading Tracker'!$F$8:$F$703)=C651)*('4. Trading Tracker'!$L$8:$L$703))&gt;0,SUMPRODUCT((MONTH('4. Trading Tracker'!$F$8:$F$703)=B651)*(YEAR('4. Trading Tracker'!$F$8:$F$703)=C651)*('4. Trading Tracker'!$L$8:$L$703)),"")</f>
        <v/>
      </c>
      <c r="L651" s="29">
        <f t="shared" si="83"/>
        <v>0</v>
      </c>
      <c r="M651" s="29" t="str">
        <f t="shared" si="84"/>
        <v/>
      </c>
      <c r="N651" s="29" t="str">
        <f t="shared" si="85"/>
        <v/>
      </c>
      <c r="O651" s="29" t="str">
        <f t="shared" si="86"/>
        <v/>
      </c>
      <c r="P651" s="29" t="str">
        <f t="shared" si="87"/>
        <v/>
      </c>
    </row>
    <row r="652" spans="1:16" s="24" customFormat="1">
      <c r="A652" s="145">
        <f t="shared" si="88"/>
        <v>63802</v>
      </c>
      <c r="B652" s="24">
        <f t="shared" si="81"/>
        <v>9</v>
      </c>
      <c r="C652" s="24">
        <f t="shared" si="82"/>
        <v>2074</v>
      </c>
      <c r="F652" s="26"/>
      <c r="G652" s="40"/>
      <c r="H652" s="40"/>
      <c r="I652" s="40"/>
      <c r="J652" s="41"/>
      <c r="K652" s="29" t="str">
        <f>IF(SUMPRODUCT((MONTH('4. Trading Tracker'!$F$8:$F$703)=B652)*(YEAR('4. Trading Tracker'!$F$8:$F$703)=C652)*('4. Trading Tracker'!$L$8:$L$703))&gt;0,SUMPRODUCT((MONTH('4. Trading Tracker'!$F$8:$F$703)=B652)*(YEAR('4. Trading Tracker'!$F$8:$F$703)=C652)*('4. Trading Tracker'!$L$8:$L$703)),"")</f>
        <v/>
      </c>
      <c r="L652" s="29">
        <f t="shared" si="83"/>
        <v>0</v>
      </c>
      <c r="M652" s="29" t="str">
        <f t="shared" si="84"/>
        <v/>
      </c>
      <c r="N652" s="29" t="str">
        <f t="shared" si="85"/>
        <v/>
      </c>
      <c r="O652" s="29" t="str">
        <f t="shared" si="86"/>
        <v/>
      </c>
      <c r="P652" s="29" t="str">
        <f t="shared" si="87"/>
        <v/>
      </c>
    </row>
    <row r="653" spans="1:16" s="24" customFormat="1">
      <c r="A653" s="145">
        <f t="shared" si="88"/>
        <v>63832</v>
      </c>
      <c r="B653" s="24">
        <f t="shared" si="81"/>
        <v>10</v>
      </c>
      <c r="C653" s="24">
        <f t="shared" si="82"/>
        <v>2074</v>
      </c>
      <c r="F653" s="26"/>
      <c r="G653" s="40"/>
      <c r="H653" s="40"/>
      <c r="I653" s="40"/>
      <c r="J653" s="41"/>
      <c r="K653" s="29" t="str">
        <f>IF(SUMPRODUCT((MONTH('4. Trading Tracker'!$F$8:$F$703)=B653)*(YEAR('4. Trading Tracker'!$F$8:$F$703)=C653)*('4. Trading Tracker'!$L$8:$L$703))&gt;0,SUMPRODUCT((MONTH('4. Trading Tracker'!$F$8:$F$703)=B653)*(YEAR('4. Trading Tracker'!$F$8:$F$703)=C653)*('4. Trading Tracker'!$L$8:$L$703)),"")</f>
        <v/>
      </c>
      <c r="L653" s="29">
        <f t="shared" si="83"/>
        <v>0</v>
      </c>
      <c r="M653" s="29" t="str">
        <f t="shared" si="84"/>
        <v/>
      </c>
      <c r="N653" s="29" t="str">
        <f t="shared" si="85"/>
        <v/>
      </c>
      <c r="O653" s="29" t="str">
        <f t="shared" si="86"/>
        <v/>
      </c>
      <c r="P653" s="29" t="str">
        <f t="shared" si="87"/>
        <v/>
      </c>
    </row>
    <row r="654" spans="1:16" s="24" customFormat="1">
      <c r="A654" s="145">
        <f t="shared" si="88"/>
        <v>63863</v>
      </c>
      <c r="B654" s="24">
        <f t="shared" si="81"/>
        <v>11</v>
      </c>
      <c r="C654" s="24">
        <f t="shared" si="82"/>
        <v>2074</v>
      </c>
      <c r="F654" s="26"/>
      <c r="G654" s="40"/>
      <c r="H654" s="40"/>
      <c r="I654" s="40"/>
      <c r="J654" s="41"/>
      <c r="K654" s="29" t="str">
        <f>IF(SUMPRODUCT((MONTH('4. Trading Tracker'!$F$8:$F$703)=B654)*(YEAR('4. Trading Tracker'!$F$8:$F$703)=C654)*('4. Trading Tracker'!$L$8:$L$703))&gt;0,SUMPRODUCT((MONTH('4. Trading Tracker'!$F$8:$F$703)=B654)*(YEAR('4. Trading Tracker'!$F$8:$F$703)=C654)*('4. Trading Tracker'!$L$8:$L$703)),"")</f>
        <v/>
      </c>
      <c r="L654" s="29">
        <f t="shared" si="83"/>
        <v>0</v>
      </c>
      <c r="M654" s="29" t="str">
        <f t="shared" si="84"/>
        <v/>
      </c>
      <c r="N654" s="29" t="str">
        <f t="shared" si="85"/>
        <v/>
      </c>
      <c r="O654" s="29" t="str">
        <f t="shared" si="86"/>
        <v/>
      </c>
      <c r="P654" s="29" t="str">
        <f t="shared" si="87"/>
        <v/>
      </c>
    </row>
    <row r="655" spans="1:16" s="24" customFormat="1">
      <c r="A655" s="145">
        <f t="shared" si="88"/>
        <v>63893</v>
      </c>
      <c r="B655" s="24">
        <f t="shared" si="81"/>
        <v>12</v>
      </c>
      <c r="C655" s="24">
        <f t="shared" si="82"/>
        <v>2074</v>
      </c>
      <c r="F655" s="26"/>
      <c r="G655" s="40"/>
      <c r="H655" s="40"/>
      <c r="I655" s="40"/>
      <c r="J655" s="41"/>
      <c r="K655" s="29" t="str">
        <f>IF(SUMPRODUCT((MONTH('4. Trading Tracker'!$F$8:$F$703)=B655)*(YEAR('4. Trading Tracker'!$F$8:$F$703)=C655)*('4. Trading Tracker'!$L$8:$L$703))&gt;0,SUMPRODUCT((MONTH('4. Trading Tracker'!$F$8:$F$703)=B655)*(YEAR('4. Trading Tracker'!$F$8:$F$703)=C655)*('4. Trading Tracker'!$L$8:$L$703)),"")</f>
        <v/>
      </c>
      <c r="L655" s="29">
        <f t="shared" si="83"/>
        <v>0</v>
      </c>
      <c r="M655" s="29" t="str">
        <f t="shared" si="84"/>
        <v/>
      </c>
      <c r="N655" s="29" t="str">
        <f t="shared" si="85"/>
        <v/>
      </c>
      <c r="O655" s="29" t="str">
        <f t="shared" si="86"/>
        <v/>
      </c>
      <c r="P655" s="29" t="str">
        <f t="shared" si="87"/>
        <v/>
      </c>
    </row>
    <row r="656" spans="1:16" s="24" customFormat="1">
      <c r="A656" s="145">
        <f t="shared" si="88"/>
        <v>63924</v>
      </c>
      <c r="B656" s="24">
        <f t="shared" si="81"/>
        <v>1</v>
      </c>
      <c r="C656" s="24">
        <f t="shared" si="82"/>
        <v>2075</v>
      </c>
      <c r="F656" s="26"/>
      <c r="G656" s="40"/>
      <c r="H656" s="40"/>
      <c r="I656" s="40"/>
      <c r="J656" s="41"/>
      <c r="K656" s="29" t="str">
        <f>IF(SUMPRODUCT((MONTH('4. Trading Tracker'!$F$8:$F$703)=B656)*(YEAR('4. Trading Tracker'!$F$8:$F$703)=C656)*('4. Trading Tracker'!$L$8:$L$703))&gt;0,SUMPRODUCT((MONTH('4. Trading Tracker'!$F$8:$F$703)=B656)*(YEAR('4. Trading Tracker'!$F$8:$F$703)=C656)*('4. Trading Tracker'!$L$8:$L$703)),"")</f>
        <v/>
      </c>
      <c r="L656" s="29">
        <f t="shared" si="83"/>
        <v>0</v>
      </c>
      <c r="M656" s="29" t="str">
        <f t="shared" si="84"/>
        <v/>
      </c>
      <c r="N656" s="29" t="str">
        <f t="shared" si="85"/>
        <v/>
      </c>
      <c r="O656" s="29" t="str">
        <f t="shared" si="86"/>
        <v/>
      </c>
      <c r="P656" s="29" t="str">
        <f t="shared" si="87"/>
        <v/>
      </c>
    </row>
    <row r="657" spans="1:16" s="24" customFormat="1">
      <c r="A657" s="145">
        <f t="shared" si="88"/>
        <v>63955</v>
      </c>
      <c r="B657" s="24">
        <f t="shared" si="81"/>
        <v>2</v>
      </c>
      <c r="C657" s="24">
        <f t="shared" si="82"/>
        <v>2075</v>
      </c>
      <c r="F657" s="26"/>
      <c r="G657" s="40"/>
      <c r="H657" s="40"/>
      <c r="I657" s="40"/>
      <c r="J657" s="41"/>
      <c r="K657" s="29" t="str">
        <f>IF(SUMPRODUCT((MONTH('4. Trading Tracker'!$F$8:$F$703)=B657)*(YEAR('4. Trading Tracker'!$F$8:$F$703)=C657)*('4. Trading Tracker'!$L$8:$L$703))&gt;0,SUMPRODUCT((MONTH('4. Trading Tracker'!$F$8:$F$703)=B657)*(YEAR('4. Trading Tracker'!$F$8:$F$703)=C657)*('4. Trading Tracker'!$L$8:$L$703)),"")</f>
        <v/>
      </c>
      <c r="L657" s="29">
        <f t="shared" si="83"/>
        <v>0</v>
      </c>
      <c r="M657" s="29" t="str">
        <f t="shared" si="84"/>
        <v/>
      </c>
      <c r="N657" s="29" t="str">
        <f t="shared" si="85"/>
        <v/>
      </c>
      <c r="O657" s="29" t="str">
        <f t="shared" si="86"/>
        <v/>
      </c>
      <c r="P657" s="29" t="str">
        <f t="shared" si="87"/>
        <v/>
      </c>
    </row>
    <row r="658" spans="1:16" s="24" customFormat="1">
      <c r="A658" s="145">
        <f t="shared" si="88"/>
        <v>63983</v>
      </c>
      <c r="B658" s="24">
        <f t="shared" si="81"/>
        <v>3</v>
      </c>
      <c r="C658" s="24">
        <f t="shared" si="82"/>
        <v>2075</v>
      </c>
      <c r="F658" s="26"/>
      <c r="G658" s="40"/>
      <c r="H658" s="40"/>
      <c r="I658" s="40"/>
      <c r="J658" s="41"/>
      <c r="K658" s="29" t="str">
        <f>IF(SUMPRODUCT((MONTH('4. Trading Tracker'!$F$8:$F$703)=B658)*(YEAR('4. Trading Tracker'!$F$8:$F$703)=C658)*('4. Trading Tracker'!$L$8:$L$703))&gt;0,SUMPRODUCT((MONTH('4. Trading Tracker'!$F$8:$F$703)=B658)*(YEAR('4. Trading Tracker'!$F$8:$F$703)=C658)*('4. Trading Tracker'!$L$8:$L$703)),"")</f>
        <v/>
      </c>
      <c r="L658" s="29">
        <f t="shared" si="83"/>
        <v>0</v>
      </c>
      <c r="M658" s="29" t="str">
        <f t="shared" si="84"/>
        <v/>
      </c>
      <c r="N658" s="29" t="str">
        <f t="shared" si="85"/>
        <v/>
      </c>
      <c r="O658" s="29" t="str">
        <f t="shared" si="86"/>
        <v/>
      </c>
      <c r="P658" s="29" t="str">
        <f t="shared" si="87"/>
        <v/>
      </c>
    </row>
    <row r="659" spans="1:16" s="24" customFormat="1">
      <c r="A659" s="145">
        <f t="shared" si="88"/>
        <v>64014</v>
      </c>
      <c r="B659" s="24">
        <f t="shared" si="81"/>
        <v>4</v>
      </c>
      <c r="C659" s="24">
        <f t="shared" si="82"/>
        <v>2075</v>
      </c>
      <c r="F659" s="26"/>
      <c r="G659" s="40"/>
      <c r="H659" s="40"/>
      <c r="I659" s="40"/>
      <c r="J659" s="41"/>
      <c r="K659" s="29" t="str">
        <f>IF(SUMPRODUCT((MONTH('4. Trading Tracker'!$F$8:$F$703)=B659)*(YEAR('4. Trading Tracker'!$F$8:$F$703)=C659)*('4. Trading Tracker'!$L$8:$L$703))&gt;0,SUMPRODUCT((MONTH('4. Trading Tracker'!$F$8:$F$703)=B659)*(YEAR('4. Trading Tracker'!$F$8:$F$703)=C659)*('4. Trading Tracker'!$L$8:$L$703)),"")</f>
        <v/>
      </c>
      <c r="L659" s="29">
        <f t="shared" si="83"/>
        <v>0</v>
      </c>
      <c r="M659" s="29" t="str">
        <f t="shared" si="84"/>
        <v/>
      </c>
      <c r="N659" s="29" t="str">
        <f t="shared" si="85"/>
        <v/>
      </c>
      <c r="O659" s="29" t="str">
        <f t="shared" si="86"/>
        <v/>
      </c>
      <c r="P659" s="29" t="str">
        <f t="shared" si="87"/>
        <v/>
      </c>
    </row>
    <row r="660" spans="1:16" s="24" customFormat="1">
      <c r="A660" s="145">
        <f t="shared" si="88"/>
        <v>64044</v>
      </c>
      <c r="B660" s="24">
        <f t="shared" si="81"/>
        <v>5</v>
      </c>
      <c r="C660" s="24">
        <f t="shared" si="82"/>
        <v>2075</v>
      </c>
      <c r="F660" s="26"/>
      <c r="G660" s="40"/>
      <c r="H660" s="40"/>
      <c r="I660" s="40"/>
      <c r="J660" s="41"/>
      <c r="K660" s="29" t="str">
        <f>IF(SUMPRODUCT((MONTH('4. Trading Tracker'!$F$8:$F$703)=B660)*(YEAR('4. Trading Tracker'!$F$8:$F$703)=C660)*('4. Trading Tracker'!$L$8:$L$703))&gt;0,SUMPRODUCT((MONTH('4. Trading Tracker'!$F$8:$F$703)=B660)*(YEAR('4. Trading Tracker'!$F$8:$F$703)=C660)*('4. Trading Tracker'!$L$8:$L$703)),"")</f>
        <v/>
      </c>
      <c r="L660" s="29">
        <f t="shared" si="83"/>
        <v>0</v>
      </c>
      <c r="M660" s="29" t="str">
        <f t="shared" si="84"/>
        <v/>
      </c>
      <c r="N660" s="29" t="str">
        <f t="shared" si="85"/>
        <v/>
      </c>
      <c r="O660" s="29" t="str">
        <f t="shared" si="86"/>
        <v/>
      </c>
      <c r="P660" s="29" t="str">
        <f t="shared" si="87"/>
        <v/>
      </c>
    </row>
    <row r="661" spans="1:16" s="24" customFormat="1">
      <c r="A661" s="145">
        <f t="shared" si="88"/>
        <v>64075</v>
      </c>
      <c r="B661" s="24">
        <f t="shared" si="81"/>
        <v>6</v>
      </c>
      <c r="C661" s="24">
        <f t="shared" si="82"/>
        <v>2075</v>
      </c>
      <c r="F661" s="26"/>
      <c r="G661" s="40"/>
      <c r="H661" s="40"/>
      <c r="I661" s="40"/>
      <c r="J661" s="41"/>
      <c r="K661" s="29" t="str">
        <f>IF(SUMPRODUCT((MONTH('4. Trading Tracker'!$F$8:$F$703)=B661)*(YEAR('4. Trading Tracker'!$F$8:$F$703)=C661)*('4. Trading Tracker'!$L$8:$L$703))&gt;0,SUMPRODUCT((MONTH('4. Trading Tracker'!$F$8:$F$703)=B661)*(YEAR('4. Trading Tracker'!$F$8:$F$703)=C661)*('4. Trading Tracker'!$L$8:$L$703)),"")</f>
        <v/>
      </c>
      <c r="L661" s="29">
        <f t="shared" si="83"/>
        <v>0</v>
      </c>
      <c r="M661" s="29" t="str">
        <f t="shared" si="84"/>
        <v/>
      </c>
      <c r="N661" s="29" t="str">
        <f t="shared" si="85"/>
        <v/>
      </c>
      <c r="O661" s="29" t="str">
        <f t="shared" si="86"/>
        <v/>
      </c>
      <c r="P661" s="29" t="str">
        <f t="shared" si="87"/>
        <v/>
      </c>
    </row>
    <row r="662" spans="1:16" s="24" customFormat="1">
      <c r="A662" s="145">
        <f t="shared" si="88"/>
        <v>64105</v>
      </c>
      <c r="B662" s="24">
        <f t="shared" si="81"/>
        <v>7</v>
      </c>
      <c r="C662" s="24">
        <f t="shared" si="82"/>
        <v>2075</v>
      </c>
      <c r="F662" s="26"/>
      <c r="G662" s="40"/>
      <c r="H662" s="40"/>
      <c r="I662" s="40"/>
      <c r="J662" s="41"/>
      <c r="K662" s="29" t="str">
        <f>IF(SUMPRODUCT((MONTH('4. Trading Tracker'!$F$8:$F$703)=B662)*(YEAR('4. Trading Tracker'!$F$8:$F$703)=C662)*('4. Trading Tracker'!$L$8:$L$703))&gt;0,SUMPRODUCT((MONTH('4. Trading Tracker'!$F$8:$F$703)=B662)*(YEAR('4. Trading Tracker'!$F$8:$F$703)=C662)*('4. Trading Tracker'!$L$8:$L$703)),"")</f>
        <v/>
      </c>
      <c r="L662" s="29">
        <f t="shared" si="83"/>
        <v>0</v>
      </c>
      <c r="M662" s="29" t="str">
        <f t="shared" si="84"/>
        <v/>
      </c>
      <c r="N662" s="29" t="str">
        <f t="shared" si="85"/>
        <v/>
      </c>
      <c r="O662" s="29" t="str">
        <f t="shared" si="86"/>
        <v/>
      </c>
      <c r="P662" s="29" t="str">
        <f t="shared" si="87"/>
        <v/>
      </c>
    </row>
    <row r="663" spans="1:16" s="24" customFormat="1">
      <c r="A663" s="145">
        <f t="shared" si="88"/>
        <v>64136</v>
      </c>
      <c r="B663" s="24">
        <f t="shared" si="81"/>
        <v>8</v>
      </c>
      <c r="C663" s="24">
        <f t="shared" si="82"/>
        <v>2075</v>
      </c>
      <c r="F663" s="26"/>
      <c r="G663" s="40"/>
      <c r="H663" s="40"/>
      <c r="I663" s="40"/>
      <c r="J663" s="41"/>
      <c r="K663" s="29" t="str">
        <f>IF(SUMPRODUCT((MONTH('4. Trading Tracker'!$F$8:$F$703)=B663)*(YEAR('4. Trading Tracker'!$F$8:$F$703)=C663)*('4. Trading Tracker'!$L$8:$L$703))&gt;0,SUMPRODUCT((MONTH('4. Trading Tracker'!$F$8:$F$703)=B663)*(YEAR('4. Trading Tracker'!$F$8:$F$703)=C663)*('4. Trading Tracker'!$L$8:$L$703)),"")</f>
        <v/>
      </c>
      <c r="L663" s="29">
        <f t="shared" si="83"/>
        <v>0</v>
      </c>
      <c r="M663" s="29" t="str">
        <f t="shared" si="84"/>
        <v/>
      </c>
      <c r="N663" s="29" t="str">
        <f t="shared" si="85"/>
        <v/>
      </c>
      <c r="O663" s="29" t="str">
        <f t="shared" si="86"/>
        <v/>
      </c>
      <c r="P663" s="29" t="str">
        <f t="shared" si="87"/>
        <v/>
      </c>
    </row>
    <row r="664" spans="1:16" s="24" customFormat="1">
      <c r="A664" s="145">
        <f t="shared" si="88"/>
        <v>64167</v>
      </c>
      <c r="B664" s="24">
        <f t="shared" si="81"/>
        <v>9</v>
      </c>
      <c r="C664" s="24">
        <f t="shared" si="82"/>
        <v>2075</v>
      </c>
      <c r="F664" s="26"/>
      <c r="G664" s="40"/>
      <c r="H664" s="40"/>
      <c r="I664" s="40"/>
      <c r="J664" s="41"/>
      <c r="K664" s="29" t="str">
        <f>IF(SUMPRODUCT((MONTH('4. Trading Tracker'!$F$8:$F$703)=B664)*(YEAR('4. Trading Tracker'!$F$8:$F$703)=C664)*('4. Trading Tracker'!$L$8:$L$703))&gt;0,SUMPRODUCT((MONTH('4. Trading Tracker'!$F$8:$F$703)=B664)*(YEAR('4. Trading Tracker'!$F$8:$F$703)=C664)*('4. Trading Tracker'!$L$8:$L$703)),"")</f>
        <v/>
      </c>
      <c r="L664" s="29">
        <f t="shared" si="83"/>
        <v>0</v>
      </c>
      <c r="M664" s="29" t="str">
        <f t="shared" si="84"/>
        <v/>
      </c>
      <c r="N664" s="29" t="str">
        <f t="shared" si="85"/>
        <v/>
      </c>
      <c r="O664" s="29" t="str">
        <f t="shared" si="86"/>
        <v/>
      </c>
      <c r="P664" s="29" t="str">
        <f t="shared" si="87"/>
        <v/>
      </c>
    </row>
    <row r="665" spans="1:16" s="24" customFormat="1">
      <c r="A665" s="145">
        <f t="shared" si="88"/>
        <v>64197</v>
      </c>
      <c r="B665" s="24">
        <f t="shared" si="81"/>
        <v>10</v>
      </c>
      <c r="C665" s="24">
        <f t="shared" si="82"/>
        <v>2075</v>
      </c>
      <c r="F665" s="26"/>
      <c r="G665" s="40"/>
      <c r="H665" s="40"/>
      <c r="I665" s="40"/>
      <c r="J665" s="41"/>
      <c r="K665" s="29" t="str">
        <f>IF(SUMPRODUCT((MONTH('4. Trading Tracker'!$F$8:$F$703)=B665)*(YEAR('4. Trading Tracker'!$F$8:$F$703)=C665)*('4. Trading Tracker'!$L$8:$L$703))&gt;0,SUMPRODUCT((MONTH('4. Trading Tracker'!$F$8:$F$703)=B665)*(YEAR('4. Trading Tracker'!$F$8:$F$703)=C665)*('4. Trading Tracker'!$L$8:$L$703)),"")</f>
        <v/>
      </c>
      <c r="L665" s="29">
        <f t="shared" si="83"/>
        <v>0</v>
      </c>
      <c r="M665" s="29" t="str">
        <f t="shared" si="84"/>
        <v/>
      </c>
      <c r="N665" s="29" t="str">
        <f t="shared" si="85"/>
        <v/>
      </c>
      <c r="O665" s="29" t="str">
        <f t="shared" si="86"/>
        <v/>
      </c>
      <c r="P665" s="29" t="str">
        <f t="shared" si="87"/>
        <v/>
      </c>
    </row>
    <row r="666" spans="1:16" s="24" customFormat="1">
      <c r="A666" s="145">
        <f t="shared" si="88"/>
        <v>64228</v>
      </c>
      <c r="B666" s="24">
        <f t="shared" si="81"/>
        <v>11</v>
      </c>
      <c r="C666" s="24">
        <f t="shared" si="82"/>
        <v>2075</v>
      </c>
      <c r="F666" s="26"/>
      <c r="G666" s="40"/>
      <c r="H666" s="40"/>
      <c r="I666" s="40"/>
      <c r="J666" s="41"/>
      <c r="K666" s="29" t="str">
        <f>IF(SUMPRODUCT((MONTH('4. Trading Tracker'!$F$8:$F$703)=B666)*(YEAR('4. Trading Tracker'!$F$8:$F$703)=C666)*('4. Trading Tracker'!$L$8:$L$703))&gt;0,SUMPRODUCT((MONTH('4. Trading Tracker'!$F$8:$F$703)=B666)*(YEAR('4. Trading Tracker'!$F$8:$F$703)=C666)*('4. Trading Tracker'!$L$8:$L$703)),"")</f>
        <v/>
      </c>
      <c r="L666" s="29">
        <f t="shared" si="83"/>
        <v>0</v>
      </c>
      <c r="M666" s="29" t="str">
        <f t="shared" si="84"/>
        <v/>
      </c>
      <c r="N666" s="29" t="str">
        <f t="shared" si="85"/>
        <v/>
      </c>
      <c r="O666" s="29" t="str">
        <f t="shared" si="86"/>
        <v/>
      </c>
      <c r="P666" s="29" t="str">
        <f t="shared" si="87"/>
        <v/>
      </c>
    </row>
    <row r="667" spans="1:16" s="24" customFormat="1">
      <c r="A667" s="145">
        <f t="shared" si="88"/>
        <v>64258</v>
      </c>
      <c r="B667" s="24">
        <f t="shared" si="81"/>
        <v>12</v>
      </c>
      <c r="C667" s="24">
        <f t="shared" si="82"/>
        <v>2075</v>
      </c>
      <c r="F667" s="26"/>
      <c r="G667" s="40"/>
      <c r="H667" s="40"/>
      <c r="I667" s="40"/>
      <c r="J667" s="41"/>
      <c r="K667" s="29" t="str">
        <f>IF(SUMPRODUCT((MONTH('4. Trading Tracker'!$F$8:$F$703)=B667)*(YEAR('4. Trading Tracker'!$F$8:$F$703)=C667)*('4. Trading Tracker'!$L$8:$L$703))&gt;0,SUMPRODUCT((MONTH('4. Trading Tracker'!$F$8:$F$703)=B667)*(YEAR('4. Trading Tracker'!$F$8:$F$703)=C667)*('4. Trading Tracker'!$L$8:$L$703)),"")</f>
        <v/>
      </c>
      <c r="L667" s="29">
        <f t="shared" si="83"/>
        <v>0</v>
      </c>
      <c r="M667" s="29" t="str">
        <f t="shared" si="84"/>
        <v/>
      </c>
      <c r="N667" s="29" t="str">
        <f t="shared" si="85"/>
        <v/>
      </c>
      <c r="O667" s="29" t="str">
        <f t="shared" si="86"/>
        <v/>
      </c>
      <c r="P667" s="29" t="str">
        <f t="shared" si="87"/>
        <v/>
      </c>
    </row>
    <row r="668" spans="1:16" s="24" customFormat="1">
      <c r="A668" s="145">
        <f t="shared" si="88"/>
        <v>64289</v>
      </c>
      <c r="B668" s="24">
        <f t="shared" si="81"/>
        <v>1</v>
      </c>
      <c r="C668" s="24">
        <f t="shared" si="82"/>
        <v>2076</v>
      </c>
      <c r="F668" s="26"/>
      <c r="G668" s="40"/>
      <c r="H668" s="40"/>
      <c r="I668" s="40"/>
      <c r="J668" s="41"/>
      <c r="K668" s="29" t="str">
        <f>IF(SUMPRODUCT((MONTH('4. Trading Tracker'!$F$8:$F$703)=B668)*(YEAR('4. Trading Tracker'!$F$8:$F$703)=C668)*('4. Trading Tracker'!$L$8:$L$703))&gt;0,SUMPRODUCT((MONTH('4. Trading Tracker'!$F$8:$F$703)=B668)*(YEAR('4. Trading Tracker'!$F$8:$F$703)=C668)*('4. Trading Tracker'!$L$8:$L$703)),"")</f>
        <v/>
      </c>
      <c r="L668" s="29">
        <f t="shared" si="83"/>
        <v>0</v>
      </c>
      <c r="M668" s="29" t="str">
        <f t="shared" si="84"/>
        <v/>
      </c>
      <c r="N668" s="29" t="str">
        <f t="shared" si="85"/>
        <v/>
      </c>
      <c r="O668" s="29" t="str">
        <f t="shared" si="86"/>
        <v/>
      </c>
      <c r="P668" s="29" t="str">
        <f t="shared" si="87"/>
        <v/>
      </c>
    </row>
    <row r="669" spans="1:16" s="24" customFormat="1">
      <c r="A669" s="145">
        <f t="shared" si="88"/>
        <v>64320</v>
      </c>
      <c r="B669" s="24">
        <f t="shared" si="81"/>
        <v>2</v>
      </c>
      <c r="C669" s="24">
        <f t="shared" si="82"/>
        <v>2076</v>
      </c>
      <c r="F669" s="26"/>
      <c r="G669" s="40"/>
      <c r="H669" s="40"/>
      <c r="I669" s="40"/>
      <c r="J669" s="41"/>
      <c r="K669" s="29" t="str">
        <f>IF(SUMPRODUCT((MONTH('4. Trading Tracker'!$F$8:$F$703)=B669)*(YEAR('4. Trading Tracker'!$F$8:$F$703)=C669)*('4. Trading Tracker'!$L$8:$L$703))&gt;0,SUMPRODUCT((MONTH('4. Trading Tracker'!$F$8:$F$703)=B669)*(YEAR('4. Trading Tracker'!$F$8:$F$703)=C669)*('4. Trading Tracker'!$L$8:$L$703)),"")</f>
        <v/>
      </c>
      <c r="L669" s="29">
        <f t="shared" si="83"/>
        <v>0</v>
      </c>
      <c r="M669" s="29" t="str">
        <f t="shared" si="84"/>
        <v/>
      </c>
      <c r="N669" s="29" t="str">
        <f t="shared" si="85"/>
        <v/>
      </c>
      <c r="O669" s="29" t="str">
        <f t="shared" si="86"/>
        <v/>
      </c>
      <c r="P669" s="29" t="str">
        <f t="shared" si="87"/>
        <v/>
      </c>
    </row>
    <row r="670" spans="1:16" s="24" customFormat="1">
      <c r="A670" s="145">
        <f t="shared" si="88"/>
        <v>64349</v>
      </c>
      <c r="B670" s="24">
        <f t="shared" si="81"/>
        <v>3</v>
      </c>
      <c r="C670" s="24">
        <f t="shared" si="82"/>
        <v>2076</v>
      </c>
      <c r="F670" s="26"/>
      <c r="G670" s="40"/>
      <c r="H670" s="40"/>
      <c r="I670" s="40"/>
      <c r="J670" s="41"/>
      <c r="K670" s="29" t="str">
        <f>IF(SUMPRODUCT((MONTH('4. Trading Tracker'!$F$8:$F$703)=B670)*(YEAR('4. Trading Tracker'!$F$8:$F$703)=C670)*('4. Trading Tracker'!$L$8:$L$703))&gt;0,SUMPRODUCT((MONTH('4. Trading Tracker'!$F$8:$F$703)=B670)*(YEAR('4. Trading Tracker'!$F$8:$F$703)=C670)*('4. Trading Tracker'!$L$8:$L$703)),"")</f>
        <v/>
      </c>
      <c r="L670" s="29">
        <f t="shared" si="83"/>
        <v>0</v>
      </c>
      <c r="M670" s="29" t="str">
        <f t="shared" si="84"/>
        <v/>
      </c>
      <c r="N670" s="29" t="str">
        <f t="shared" si="85"/>
        <v/>
      </c>
      <c r="O670" s="29" t="str">
        <f t="shared" si="86"/>
        <v/>
      </c>
      <c r="P670" s="29" t="str">
        <f t="shared" si="87"/>
        <v/>
      </c>
    </row>
    <row r="671" spans="1:16" s="24" customFormat="1">
      <c r="A671" s="145">
        <f t="shared" si="88"/>
        <v>64380</v>
      </c>
      <c r="B671" s="24">
        <f t="shared" si="81"/>
        <v>4</v>
      </c>
      <c r="C671" s="24">
        <f t="shared" si="82"/>
        <v>2076</v>
      </c>
      <c r="F671" s="26"/>
      <c r="G671" s="40"/>
      <c r="H671" s="40"/>
      <c r="I671" s="40"/>
      <c r="J671" s="41"/>
      <c r="K671" s="29" t="str">
        <f>IF(SUMPRODUCT((MONTH('4. Trading Tracker'!$F$8:$F$703)=B671)*(YEAR('4. Trading Tracker'!$F$8:$F$703)=C671)*('4. Trading Tracker'!$L$8:$L$703))&gt;0,SUMPRODUCT((MONTH('4. Trading Tracker'!$F$8:$F$703)=B671)*(YEAR('4. Trading Tracker'!$F$8:$F$703)=C671)*('4. Trading Tracker'!$L$8:$L$703)),"")</f>
        <v/>
      </c>
      <c r="L671" s="29">
        <f t="shared" si="83"/>
        <v>0</v>
      </c>
      <c r="M671" s="29" t="str">
        <f t="shared" si="84"/>
        <v/>
      </c>
      <c r="N671" s="29" t="str">
        <f t="shared" si="85"/>
        <v/>
      </c>
      <c r="O671" s="29" t="str">
        <f t="shared" si="86"/>
        <v/>
      </c>
      <c r="P671" s="29" t="str">
        <f t="shared" si="87"/>
        <v/>
      </c>
    </row>
    <row r="672" spans="1:16" s="24" customFormat="1">
      <c r="A672" s="145">
        <f t="shared" si="88"/>
        <v>64410</v>
      </c>
      <c r="B672" s="24">
        <f t="shared" si="81"/>
        <v>5</v>
      </c>
      <c r="C672" s="24">
        <f t="shared" si="82"/>
        <v>2076</v>
      </c>
      <c r="F672" s="26"/>
      <c r="G672" s="40"/>
      <c r="H672" s="40"/>
      <c r="I672" s="40"/>
      <c r="J672" s="41"/>
      <c r="K672" s="29" t="str">
        <f>IF(SUMPRODUCT((MONTH('4. Trading Tracker'!$F$8:$F$703)=B672)*(YEAR('4. Trading Tracker'!$F$8:$F$703)=C672)*('4. Trading Tracker'!$L$8:$L$703))&gt;0,SUMPRODUCT((MONTH('4. Trading Tracker'!$F$8:$F$703)=B672)*(YEAR('4. Trading Tracker'!$F$8:$F$703)=C672)*('4. Trading Tracker'!$L$8:$L$703)),"")</f>
        <v/>
      </c>
      <c r="L672" s="29">
        <f t="shared" si="83"/>
        <v>0</v>
      </c>
      <c r="M672" s="29" t="str">
        <f t="shared" si="84"/>
        <v/>
      </c>
      <c r="N672" s="29" t="str">
        <f t="shared" si="85"/>
        <v/>
      </c>
      <c r="O672" s="29" t="str">
        <f t="shared" si="86"/>
        <v/>
      </c>
      <c r="P672" s="29" t="str">
        <f t="shared" si="87"/>
        <v/>
      </c>
    </row>
    <row r="673" spans="1:16" s="24" customFormat="1">
      <c r="A673" s="145">
        <f t="shared" si="88"/>
        <v>64441</v>
      </c>
      <c r="B673" s="24">
        <f t="shared" si="81"/>
        <v>6</v>
      </c>
      <c r="C673" s="24">
        <f t="shared" si="82"/>
        <v>2076</v>
      </c>
      <c r="F673" s="26"/>
      <c r="G673" s="40"/>
      <c r="H673" s="40"/>
      <c r="I673" s="40"/>
      <c r="J673" s="41"/>
      <c r="K673" s="29" t="str">
        <f>IF(SUMPRODUCT((MONTH('4. Trading Tracker'!$F$8:$F$703)=B673)*(YEAR('4. Trading Tracker'!$F$8:$F$703)=C673)*('4. Trading Tracker'!$L$8:$L$703))&gt;0,SUMPRODUCT((MONTH('4. Trading Tracker'!$F$8:$F$703)=B673)*(YEAR('4. Trading Tracker'!$F$8:$F$703)=C673)*('4. Trading Tracker'!$L$8:$L$703)),"")</f>
        <v/>
      </c>
      <c r="L673" s="29">
        <f t="shared" si="83"/>
        <v>0</v>
      </c>
      <c r="M673" s="29" t="str">
        <f t="shared" si="84"/>
        <v/>
      </c>
      <c r="N673" s="29" t="str">
        <f t="shared" si="85"/>
        <v/>
      </c>
      <c r="O673" s="29" t="str">
        <f t="shared" si="86"/>
        <v/>
      </c>
      <c r="P673" s="29" t="str">
        <f t="shared" si="87"/>
        <v/>
      </c>
    </row>
    <row r="674" spans="1:16" s="24" customFormat="1">
      <c r="A674" s="145">
        <f t="shared" si="88"/>
        <v>64471</v>
      </c>
      <c r="B674" s="24">
        <f t="shared" si="81"/>
        <v>7</v>
      </c>
      <c r="C674" s="24">
        <f t="shared" si="82"/>
        <v>2076</v>
      </c>
      <c r="F674" s="26"/>
      <c r="G674" s="40"/>
      <c r="H674" s="40"/>
      <c r="I674" s="40"/>
      <c r="J674" s="41"/>
      <c r="K674" s="29" t="str">
        <f>IF(SUMPRODUCT((MONTH('4. Trading Tracker'!$F$8:$F$703)=B674)*(YEAR('4. Trading Tracker'!$F$8:$F$703)=C674)*('4. Trading Tracker'!$L$8:$L$703))&gt;0,SUMPRODUCT((MONTH('4. Trading Tracker'!$F$8:$F$703)=B674)*(YEAR('4. Trading Tracker'!$F$8:$F$703)=C674)*('4. Trading Tracker'!$L$8:$L$703)),"")</f>
        <v/>
      </c>
      <c r="L674" s="29">
        <f t="shared" si="83"/>
        <v>0</v>
      </c>
      <c r="M674" s="29" t="str">
        <f t="shared" si="84"/>
        <v/>
      </c>
      <c r="N674" s="29" t="str">
        <f t="shared" si="85"/>
        <v/>
      </c>
      <c r="O674" s="29" t="str">
        <f t="shared" si="86"/>
        <v/>
      </c>
      <c r="P674" s="29" t="str">
        <f t="shared" si="87"/>
        <v/>
      </c>
    </row>
    <row r="675" spans="1:16" s="24" customFormat="1">
      <c r="A675" s="145">
        <f t="shared" si="88"/>
        <v>64502</v>
      </c>
      <c r="B675" s="24">
        <f t="shared" si="81"/>
        <v>8</v>
      </c>
      <c r="C675" s="24">
        <f t="shared" si="82"/>
        <v>2076</v>
      </c>
      <c r="F675" s="26"/>
      <c r="G675" s="40"/>
      <c r="H675" s="40"/>
      <c r="I675" s="40"/>
      <c r="J675" s="41"/>
      <c r="K675" s="29" t="str">
        <f>IF(SUMPRODUCT((MONTH('4. Trading Tracker'!$F$8:$F$703)=B675)*(YEAR('4. Trading Tracker'!$F$8:$F$703)=C675)*('4. Trading Tracker'!$L$8:$L$703))&gt;0,SUMPRODUCT((MONTH('4. Trading Tracker'!$F$8:$F$703)=B675)*(YEAR('4. Trading Tracker'!$F$8:$F$703)=C675)*('4. Trading Tracker'!$L$8:$L$703)),"")</f>
        <v/>
      </c>
      <c r="L675" s="29">
        <f t="shared" si="83"/>
        <v>0</v>
      </c>
      <c r="M675" s="29" t="str">
        <f t="shared" si="84"/>
        <v/>
      </c>
      <c r="N675" s="29" t="str">
        <f t="shared" si="85"/>
        <v/>
      </c>
      <c r="O675" s="29" t="str">
        <f t="shared" si="86"/>
        <v/>
      </c>
      <c r="P675" s="29" t="str">
        <f t="shared" si="87"/>
        <v/>
      </c>
    </row>
    <row r="676" spans="1:16" s="24" customFormat="1">
      <c r="A676" s="145">
        <f t="shared" si="88"/>
        <v>64533</v>
      </c>
      <c r="B676" s="24">
        <f t="shared" si="81"/>
        <v>9</v>
      </c>
      <c r="C676" s="24">
        <f t="shared" si="82"/>
        <v>2076</v>
      </c>
      <c r="F676" s="26"/>
      <c r="G676" s="40"/>
      <c r="H676" s="40"/>
      <c r="I676" s="40"/>
      <c r="J676" s="41"/>
      <c r="K676" s="29" t="str">
        <f>IF(SUMPRODUCT((MONTH('4. Trading Tracker'!$F$8:$F$703)=B676)*(YEAR('4. Trading Tracker'!$F$8:$F$703)=C676)*('4. Trading Tracker'!$L$8:$L$703))&gt;0,SUMPRODUCT((MONTH('4. Trading Tracker'!$F$8:$F$703)=B676)*(YEAR('4. Trading Tracker'!$F$8:$F$703)=C676)*('4. Trading Tracker'!$L$8:$L$703)),"")</f>
        <v/>
      </c>
      <c r="L676" s="29">
        <f t="shared" si="83"/>
        <v>0</v>
      </c>
      <c r="M676" s="29" t="str">
        <f t="shared" si="84"/>
        <v/>
      </c>
      <c r="N676" s="29" t="str">
        <f t="shared" si="85"/>
        <v/>
      </c>
      <c r="O676" s="29" t="str">
        <f t="shared" si="86"/>
        <v/>
      </c>
      <c r="P676" s="29" t="str">
        <f t="shared" si="87"/>
        <v/>
      </c>
    </row>
    <row r="677" spans="1:16" s="24" customFormat="1">
      <c r="A677" s="145">
        <f t="shared" si="88"/>
        <v>64563</v>
      </c>
      <c r="B677" s="24">
        <f t="shared" si="81"/>
        <v>10</v>
      </c>
      <c r="C677" s="24">
        <f t="shared" si="82"/>
        <v>2076</v>
      </c>
      <c r="F677" s="26"/>
      <c r="G677" s="40"/>
      <c r="H677" s="40"/>
      <c r="I677" s="40"/>
      <c r="J677" s="41"/>
      <c r="K677" s="29" t="str">
        <f>IF(SUMPRODUCT((MONTH('4. Trading Tracker'!$F$8:$F$703)=B677)*(YEAR('4. Trading Tracker'!$F$8:$F$703)=C677)*('4. Trading Tracker'!$L$8:$L$703))&gt;0,SUMPRODUCT((MONTH('4. Trading Tracker'!$F$8:$F$703)=B677)*(YEAR('4. Trading Tracker'!$F$8:$F$703)=C677)*('4. Trading Tracker'!$L$8:$L$703)),"")</f>
        <v/>
      </c>
      <c r="L677" s="29">
        <f t="shared" si="83"/>
        <v>0</v>
      </c>
      <c r="M677" s="29" t="str">
        <f t="shared" si="84"/>
        <v/>
      </c>
      <c r="N677" s="29" t="str">
        <f t="shared" si="85"/>
        <v/>
      </c>
      <c r="O677" s="29" t="str">
        <f t="shared" si="86"/>
        <v/>
      </c>
      <c r="P677" s="29" t="str">
        <f t="shared" si="87"/>
        <v/>
      </c>
    </row>
    <row r="678" spans="1:16" s="24" customFormat="1">
      <c r="A678" s="145">
        <f t="shared" si="88"/>
        <v>64594</v>
      </c>
      <c r="B678" s="24">
        <f t="shared" si="81"/>
        <v>11</v>
      </c>
      <c r="C678" s="24">
        <f t="shared" si="82"/>
        <v>2076</v>
      </c>
      <c r="F678" s="26"/>
      <c r="G678" s="40"/>
      <c r="H678" s="40"/>
      <c r="I678" s="40"/>
      <c r="J678" s="41"/>
      <c r="K678" s="29" t="str">
        <f>IF(SUMPRODUCT((MONTH('4. Trading Tracker'!$F$8:$F$703)=B678)*(YEAR('4. Trading Tracker'!$F$8:$F$703)=C678)*('4. Trading Tracker'!$L$8:$L$703))&gt;0,SUMPRODUCT((MONTH('4. Trading Tracker'!$F$8:$F$703)=B678)*(YEAR('4. Trading Tracker'!$F$8:$F$703)=C678)*('4. Trading Tracker'!$L$8:$L$703)),"")</f>
        <v/>
      </c>
      <c r="L678" s="29">
        <f t="shared" si="83"/>
        <v>0</v>
      </c>
      <c r="M678" s="29" t="str">
        <f t="shared" si="84"/>
        <v/>
      </c>
      <c r="N678" s="29" t="str">
        <f t="shared" si="85"/>
        <v/>
      </c>
      <c r="O678" s="29" t="str">
        <f t="shared" si="86"/>
        <v/>
      </c>
      <c r="P678" s="29" t="str">
        <f t="shared" si="87"/>
        <v/>
      </c>
    </row>
    <row r="679" spans="1:16" s="24" customFormat="1">
      <c r="A679" s="145">
        <f t="shared" si="88"/>
        <v>64624</v>
      </c>
      <c r="B679" s="24">
        <f t="shared" si="81"/>
        <v>12</v>
      </c>
      <c r="C679" s="24">
        <f t="shared" si="82"/>
        <v>2076</v>
      </c>
      <c r="F679" s="26"/>
      <c r="G679" s="40"/>
      <c r="H679" s="40"/>
      <c r="I679" s="40"/>
      <c r="J679" s="41"/>
      <c r="K679" s="29" t="str">
        <f>IF(SUMPRODUCT((MONTH('4. Trading Tracker'!$F$8:$F$703)=B679)*(YEAR('4. Trading Tracker'!$F$8:$F$703)=C679)*('4. Trading Tracker'!$L$8:$L$703))&gt;0,SUMPRODUCT((MONTH('4. Trading Tracker'!$F$8:$F$703)=B679)*(YEAR('4. Trading Tracker'!$F$8:$F$703)=C679)*('4. Trading Tracker'!$L$8:$L$703)),"")</f>
        <v/>
      </c>
      <c r="L679" s="29">
        <f t="shared" si="83"/>
        <v>0</v>
      </c>
      <c r="M679" s="29" t="str">
        <f t="shared" si="84"/>
        <v/>
      </c>
      <c r="N679" s="29" t="str">
        <f t="shared" si="85"/>
        <v/>
      </c>
      <c r="O679" s="29" t="str">
        <f t="shared" si="86"/>
        <v/>
      </c>
      <c r="P679" s="29" t="str">
        <f t="shared" si="87"/>
        <v/>
      </c>
    </row>
    <row r="680" spans="1:16" s="24" customFormat="1">
      <c r="A680" s="145">
        <f t="shared" si="88"/>
        <v>64655</v>
      </c>
      <c r="B680" s="24">
        <f t="shared" si="81"/>
        <v>1</v>
      </c>
      <c r="C680" s="24">
        <f t="shared" si="82"/>
        <v>2077</v>
      </c>
      <c r="F680" s="26"/>
      <c r="G680" s="40"/>
      <c r="H680" s="40"/>
      <c r="I680" s="40"/>
      <c r="J680" s="41"/>
      <c r="K680" s="29" t="str">
        <f>IF(SUMPRODUCT((MONTH('4. Trading Tracker'!$F$8:$F$703)=B680)*(YEAR('4. Trading Tracker'!$F$8:$F$703)=C680)*('4. Trading Tracker'!$L$8:$L$703))&gt;0,SUMPRODUCT((MONTH('4. Trading Tracker'!$F$8:$F$703)=B680)*(YEAR('4. Trading Tracker'!$F$8:$F$703)=C680)*('4. Trading Tracker'!$L$8:$L$703)),"")</f>
        <v/>
      </c>
      <c r="L680" s="29">
        <f t="shared" si="83"/>
        <v>0</v>
      </c>
      <c r="M680" s="29" t="str">
        <f t="shared" si="84"/>
        <v/>
      </c>
      <c r="N680" s="29" t="str">
        <f t="shared" si="85"/>
        <v/>
      </c>
      <c r="O680" s="29" t="str">
        <f t="shared" si="86"/>
        <v/>
      </c>
      <c r="P680" s="29" t="str">
        <f t="shared" si="87"/>
        <v/>
      </c>
    </row>
    <row r="681" spans="1:16" s="24" customFormat="1">
      <c r="A681" s="145">
        <f t="shared" si="88"/>
        <v>64686</v>
      </c>
      <c r="B681" s="24">
        <f t="shared" si="81"/>
        <v>2</v>
      </c>
      <c r="C681" s="24">
        <f t="shared" si="82"/>
        <v>2077</v>
      </c>
      <c r="F681" s="26"/>
      <c r="G681" s="40"/>
      <c r="H681" s="40"/>
      <c r="I681" s="40"/>
      <c r="J681" s="41"/>
      <c r="K681" s="29" t="str">
        <f>IF(SUMPRODUCT((MONTH('4. Trading Tracker'!$F$8:$F$703)=B681)*(YEAR('4. Trading Tracker'!$F$8:$F$703)=C681)*('4. Trading Tracker'!$L$8:$L$703))&gt;0,SUMPRODUCT((MONTH('4. Trading Tracker'!$F$8:$F$703)=B681)*(YEAR('4. Trading Tracker'!$F$8:$F$703)=C681)*('4. Trading Tracker'!$L$8:$L$703)),"")</f>
        <v/>
      </c>
      <c r="L681" s="29">
        <f t="shared" si="83"/>
        <v>0</v>
      </c>
      <c r="M681" s="29" t="str">
        <f t="shared" si="84"/>
        <v/>
      </c>
      <c r="N681" s="29" t="str">
        <f t="shared" si="85"/>
        <v/>
      </c>
      <c r="O681" s="29" t="str">
        <f t="shared" si="86"/>
        <v/>
      </c>
      <c r="P681" s="29" t="str">
        <f t="shared" si="87"/>
        <v/>
      </c>
    </row>
    <row r="682" spans="1:16" s="24" customFormat="1">
      <c r="A682" s="145">
        <f t="shared" si="88"/>
        <v>64714</v>
      </c>
      <c r="B682" s="24">
        <f t="shared" si="81"/>
        <v>3</v>
      </c>
      <c r="C682" s="24">
        <f t="shared" si="82"/>
        <v>2077</v>
      </c>
      <c r="F682" s="26"/>
      <c r="G682" s="40"/>
      <c r="H682" s="40"/>
      <c r="I682" s="40"/>
      <c r="J682" s="41"/>
      <c r="K682" s="29" t="str">
        <f>IF(SUMPRODUCT((MONTH('4. Trading Tracker'!$F$8:$F$703)=B682)*(YEAR('4. Trading Tracker'!$F$8:$F$703)=C682)*('4. Trading Tracker'!$L$8:$L$703))&gt;0,SUMPRODUCT((MONTH('4. Trading Tracker'!$F$8:$F$703)=B682)*(YEAR('4. Trading Tracker'!$F$8:$F$703)=C682)*('4. Trading Tracker'!$L$8:$L$703)),"")</f>
        <v/>
      </c>
      <c r="L682" s="29">
        <f t="shared" si="83"/>
        <v>0</v>
      </c>
      <c r="M682" s="29" t="str">
        <f t="shared" si="84"/>
        <v/>
      </c>
      <c r="N682" s="29" t="str">
        <f t="shared" si="85"/>
        <v/>
      </c>
      <c r="O682" s="29" t="str">
        <f t="shared" si="86"/>
        <v/>
      </c>
      <c r="P682" s="29" t="str">
        <f t="shared" si="87"/>
        <v/>
      </c>
    </row>
    <row r="683" spans="1:16" s="24" customFormat="1">
      <c r="A683" s="145">
        <f t="shared" si="88"/>
        <v>64745</v>
      </c>
      <c r="B683" s="24">
        <f t="shared" si="81"/>
        <v>4</v>
      </c>
      <c r="C683" s="24">
        <f t="shared" si="82"/>
        <v>2077</v>
      </c>
      <c r="F683" s="26"/>
      <c r="G683" s="40"/>
      <c r="H683" s="40"/>
      <c r="I683" s="40"/>
      <c r="J683" s="41"/>
      <c r="K683" s="29" t="str">
        <f>IF(SUMPRODUCT((MONTH('4. Trading Tracker'!$F$8:$F$703)=B683)*(YEAR('4. Trading Tracker'!$F$8:$F$703)=C683)*('4. Trading Tracker'!$L$8:$L$703))&gt;0,SUMPRODUCT((MONTH('4. Trading Tracker'!$F$8:$F$703)=B683)*(YEAR('4. Trading Tracker'!$F$8:$F$703)=C683)*('4. Trading Tracker'!$L$8:$L$703)),"")</f>
        <v/>
      </c>
      <c r="L683" s="29">
        <f t="shared" si="83"/>
        <v>0</v>
      </c>
      <c r="M683" s="29" t="str">
        <f t="shared" si="84"/>
        <v/>
      </c>
      <c r="N683" s="29" t="str">
        <f t="shared" si="85"/>
        <v/>
      </c>
      <c r="O683" s="29" t="str">
        <f t="shared" si="86"/>
        <v/>
      </c>
      <c r="P683" s="29" t="str">
        <f t="shared" si="87"/>
        <v/>
      </c>
    </row>
    <row r="684" spans="1:16" s="24" customFormat="1">
      <c r="A684" s="145">
        <f t="shared" si="88"/>
        <v>64775</v>
      </c>
      <c r="B684" s="24">
        <f t="shared" si="81"/>
        <v>5</v>
      </c>
      <c r="C684" s="24">
        <f t="shared" si="82"/>
        <v>2077</v>
      </c>
      <c r="F684" s="26"/>
      <c r="G684" s="40"/>
      <c r="H684" s="40"/>
      <c r="I684" s="40"/>
      <c r="J684" s="41"/>
      <c r="K684" s="29" t="str">
        <f>IF(SUMPRODUCT((MONTH('4. Trading Tracker'!$F$8:$F$703)=B684)*(YEAR('4. Trading Tracker'!$F$8:$F$703)=C684)*('4. Trading Tracker'!$L$8:$L$703))&gt;0,SUMPRODUCT((MONTH('4. Trading Tracker'!$F$8:$F$703)=B684)*(YEAR('4. Trading Tracker'!$F$8:$F$703)=C684)*('4. Trading Tracker'!$L$8:$L$703)),"")</f>
        <v/>
      </c>
      <c r="L684" s="29">
        <f t="shared" si="83"/>
        <v>0</v>
      </c>
      <c r="M684" s="29" t="str">
        <f t="shared" si="84"/>
        <v/>
      </c>
      <c r="N684" s="29" t="str">
        <f t="shared" si="85"/>
        <v/>
      </c>
      <c r="O684" s="29" t="str">
        <f t="shared" si="86"/>
        <v/>
      </c>
      <c r="P684" s="29" t="str">
        <f t="shared" si="87"/>
        <v/>
      </c>
    </row>
    <row r="685" spans="1:16" s="24" customFormat="1">
      <c r="A685" s="145">
        <f t="shared" si="88"/>
        <v>64806</v>
      </c>
      <c r="B685" s="24">
        <f t="shared" si="81"/>
        <v>6</v>
      </c>
      <c r="C685" s="24">
        <f t="shared" si="82"/>
        <v>2077</v>
      </c>
      <c r="F685" s="26"/>
      <c r="G685" s="40"/>
      <c r="H685" s="40"/>
      <c r="I685" s="40"/>
      <c r="J685" s="41"/>
      <c r="K685" s="29" t="str">
        <f>IF(SUMPRODUCT((MONTH('4. Trading Tracker'!$F$8:$F$703)=B685)*(YEAR('4. Trading Tracker'!$F$8:$F$703)=C685)*('4. Trading Tracker'!$L$8:$L$703))&gt;0,SUMPRODUCT((MONTH('4. Trading Tracker'!$F$8:$F$703)=B685)*(YEAR('4. Trading Tracker'!$F$8:$F$703)=C685)*('4. Trading Tracker'!$L$8:$L$703)),"")</f>
        <v/>
      </c>
      <c r="L685" s="29">
        <f t="shared" si="83"/>
        <v>0</v>
      </c>
      <c r="M685" s="29" t="str">
        <f t="shared" si="84"/>
        <v/>
      </c>
      <c r="N685" s="29" t="str">
        <f t="shared" si="85"/>
        <v/>
      </c>
      <c r="O685" s="29" t="str">
        <f t="shared" si="86"/>
        <v/>
      </c>
      <c r="P685" s="29" t="str">
        <f t="shared" si="87"/>
        <v/>
      </c>
    </row>
    <row r="686" spans="1:16" s="24" customFormat="1">
      <c r="A686" s="145">
        <f t="shared" si="88"/>
        <v>64836</v>
      </c>
      <c r="B686" s="24">
        <f t="shared" si="81"/>
        <v>7</v>
      </c>
      <c r="C686" s="24">
        <f t="shared" si="82"/>
        <v>2077</v>
      </c>
      <c r="F686" s="26"/>
      <c r="G686" s="40"/>
      <c r="H686" s="40"/>
      <c r="I686" s="40"/>
      <c r="J686" s="41"/>
      <c r="K686" s="29" t="str">
        <f>IF(SUMPRODUCT((MONTH('4. Trading Tracker'!$F$8:$F$703)=B686)*(YEAR('4. Trading Tracker'!$F$8:$F$703)=C686)*('4. Trading Tracker'!$L$8:$L$703))&gt;0,SUMPRODUCT((MONTH('4. Trading Tracker'!$F$8:$F$703)=B686)*(YEAR('4. Trading Tracker'!$F$8:$F$703)=C686)*('4. Trading Tracker'!$L$8:$L$703)),"")</f>
        <v/>
      </c>
      <c r="L686" s="29">
        <f t="shared" si="83"/>
        <v>0</v>
      </c>
      <c r="M686" s="29" t="str">
        <f t="shared" si="84"/>
        <v/>
      </c>
      <c r="N686" s="29" t="str">
        <f t="shared" si="85"/>
        <v/>
      </c>
      <c r="O686" s="29" t="str">
        <f t="shared" si="86"/>
        <v/>
      </c>
      <c r="P686" s="29" t="str">
        <f t="shared" si="87"/>
        <v/>
      </c>
    </row>
    <row r="687" spans="1:16" s="24" customFormat="1">
      <c r="A687" s="145">
        <f t="shared" si="88"/>
        <v>64867</v>
      </c>
      <c r="B687" s="24">
        <f t="shared" si="81"/>
        <v>8</v>
      </c>
      <c r="C687" s="24">
        <f t="shared" si="82"/>
        <v>2077</v>
      </c>
      <c r="F687" s="26"/>
      <c r="G687" s="40"/>
      <c r="H687" s="40"/>
      <c r="I687" s="40"/>
      <c r="J687" s="41"/>
      <c r="K687" s="29" t="str">
        <f>IF(SUMPRODUCT((MONTH('4. Trading Tracker'!$F$8:$F$703)=B687)*(YEAR('4. Trading Tracker'!$F$8:$F$703)=C687)*('4. Trading Tracker'!$L$8:$L$703))&gt;0,SUMPRODUCT((MONTH('4. Trading Tracker'!$F$8:$F$703)=B687)*(YEAR('4. Trading Tracker'!$F$8:$F$703)=C687)*('4. Trading Tracker'!$L$8:$L$703)),"")</f>
        <v/>
      </c>
      <c r="L687" s="29">
        <f t="shared" si="83"/>
        <v>0</v>
      </c>
      <c r="M687" s="29" t="str">
        <f t="shared" si="84"/>
        <v/>
      </c>
      <c r="N687" s="29" t="str">
        <f t="shared" si="85"/>
        <v/>
      </c>
      <c r="O687" s="29" t="str">
        <f t="shared" si="86"/>
        <v/>
      </c>
      <c r="P687" s="29" t="str">
        <f t="shared" si="87"/>
        <v/>
      </c>
    </row>
    <row r="688" spans="1:16" s="24" customFormat="1">
      <c r="A688" s="145">
        <f t="shared" si="88"/>
        <v>64898</v>
      </c>
      <c r="B688" s="24">
        <f t="shared" si="81"/>
        <v>9</v>
      </c>
      <c r="C688" s="24">
        <f t="shared" si="82"/>
        <v>2077</v>
      </c>
      <c r="F688" s="26"/>
      <c r="G688" s="40"/>
      <c r="H688" s="40"/>
      <c r="I688" s="40"/>
      <c r="J688" s="41"/>
      <c r="K688" s="29" t="str">
        <f>IF(SUMPRODUCT((MONTH('4. Trading Tracker'!$F$8:$F$703)=B688)*(YEAR('4. Trading Tracker'!$F$8:$F$703)=C688)*('4. Trading Tracker'!$L$8:$L$703))&gt;0,SUMPRODUCT((MONTH('4. Trading Tracker'!$F$8:$F$703)=B688)*(YEAR('4. Trading Tracker'!$F$8:$F$703)=C688)*('4. Trading Tracker'!$L$8:$L$703)),"")</f>
        <v/>
      </c>
      <c r="L688" s="29">
        <f t="shared" si="83"/>
        <v>0</v>
      </c>
      <c r="M688" s="29" t="str">
        <f t="shared" si="84"/>
        <v/>
      </c>
      <c r="N688" s="29" t="str">
        <f t="shared" si="85"/>
        <v/>
      </c>
      <c r="O688" s="29" t="str">
        <f t="shared" si="86"/>
        <v/>
      </c>
      <c r="P688" s="29" t="str">
        <f t="shared" si="87"/>
        <v/>
      </c>
    </row>
    <row r="689" spans="1:16" s="24" customFormat="1">
      <c r="A689" s="145">
        <f t="shared" si="88"/>
        <v>64928</v>
      </c>
      <c r="B689" s="24">
        <f t="shared" si="81"/>
        <v>10</v>
      </c>
      <c r="C689" s="24">
        <f t="shared" si="82"/>
        <v>2077</v>
      </c>
      <c r="F689" s="26"/>
      <c r="G689" s="40"/>
      <c r="H689" s="40"/>
      <c r="I689" s="40"/>
      <c r="J689" s="41"/>
      <c r="K689" s="29" t="str">
        <f>IF(SUMPRODUCT((MONTH('4. Trading Tracker'!$F$8:$F$703)=B689)*(YEAR('4. Trading Tracker'!$F$8:$F$703)=C689)*('4. Trading Tracker'!$L$8:$L$703))&gt;0,SUMPRODUCT((MONTH('4. Trading Tracker'!$F$8:$F$703)=B689)*(YEAR('4. Trading Tracker'!$F$8:$F$703)=C689)*('4. Trading Tracker'!$L$8:$L$703)),"")</f>
        <v/>
      </c>
      <c r="L689" s="29">
        <f t="shared" si="83"/>
        <v>0</v>
      </c>
      <c r="M689" s="29" t="str">
        <f t="shared" si="84"/>
        <v/>
      </c>
      <c r="N689" s="29" t="str">
        <f t="shared" si="85"/>
        <v/>
      </c>
      <c r="O689" s="29" t="str">
        <f t="shared" si="86"/>
        <v/>
      </c>
      <c r="P689" s="29" t="str">
        <f t="shared" si="87"/>
        <v/>
      </c>
    </row>
    <row r="690" spans="1:16" s="24" customFormat="1">
      <c r="A690" s="145">
        <f t="shared" si="88"/>
        <v>64959</v>
      </c>
      <c r="B690" s="24">
        <f t="shared" si="81"/>
        <v>11</v>
      </c>
      <c r="C690" s="24">
        <f t="shared" si="82"/>
        <v>2077</v>
      </c>
      <c r="F690" s="26"/>
      <c r="G690" s="40"/>
      <c r="H690" s="40"/>
      <c r="I690" s="40"/>
      <c r="J690" s="41"/>
      <c r="K690" s="29" t="str">
        <f>IF(SUMPRODUCT((MONTH('4. Trading Tracker'!$F$8:$F$703)=B690)*(YEAR('4. Trading Tracker'!$F$8:$F$703)=C690)*('4. Trading Tracker'!$L$8:$L$703))&gt;0,SUMPRODUCT((MONTH('4. Trading Tracker'!$F$8:$F$703)=B690)*(YEAR('4. Trading Tracker'!$F$8:$F$703)=C690)*('4. Trading Tracker'!$L$8:$L$703)),"")</f>
        <v/>
      </c>
      <c r="L690" s="29">
        <f t="shared" si="83"/>
        <v>0</v>
      </c>
      <c r="M690" s="29" t="str">
        <f t="shared" si="84"/>
        <v/>
      </c>
      <c r="N690" s="29" t="str">
        <f t="shared" si="85"/>
        <v/>
      </c>
      <c r="O690" s="29" t="str">
        <f t="shared" si="86"/>
        <v/>
      </c>
      <c r="P690" s="29" t="str">
        <f t="shared" si="87"/>
        <v/>
      </c>
    </row>
    <row r="691" spans="1:16" s="24" customFormat="1">
      <c r="A691" s="145">
        <f t="shared" si="88"/>
        <v>64989</v>
      </c>
      <c r="B691" s="24">
        <f t="shared" si="81"/>
        <v>12</v>
      </c>
      <c r="C691" s="24">
        <f t="shared" si="82"/>
        <v>2077</v>
      </c>
      <c r="F691" s="26"/>
      <c r="G691" s="40"/>
      <c r="H691" s="40"/>
      <c r="I691" s="40"/>
      <c r="J691" s="41"/>
      <c r="K691" s="29" t="str">
        <f>IF(SUMPRODUCT((MONTH('4. Trading Tracker'!$F$8:$F$703)=B691)*(YEAR('4. Trading Tracker'!$F$8:$F$703)=C691)*('4. Trading Tracker'!$L$8:$L$703))&gt;0,SUMPRODUCT((MONTH('4. Trading Tracker'!$F$8:$F$703)=B691)*(YEAR('4. Trading Tracker'!$F$8:$F$703)=C691)*('4. Trading Tracker'!$L$8:$L$703)),"")</f>
        <v/>
      </c>
      <c r="L691" s="29">
        <f t="shared" si="83"/>
        <v>0</v>
      </c>
      <c r="M691" s="29" t="str">
        <f t="shared" si="84"/>
        <v/>
      </c>
      <c r="N691" s="29" t="str">
        <f t="shared" si="85"/>
        <v/>
      </c>
      <c r="O691" s="29" t="str">
        <f t="shared" si="86"/>
        <v/>
      </c>
      <c r="P691" s="29" t="str">
        <f t="shared" si="87"/>
        <v/>
      </c>
    </row>
    <row r="692" spans="1:16" s="24" customFormat="1">
      <c r="A692" s="145">
        <f t="shared" si="88"/>
        <v>65020</v>
      </c>
      <c r="B692" s="24">
        <f t="shared" si="81"/>
        <v>1</v>
      </c>
      <c r="C692" s="24">
        <f t="shared" si="82"/>
        <v>2078</v>
      </c>
      <c r="F692" s="26"/>
      <c r="G692" s="40"/>
      <c r="H692" s="40"/>
      <c r="I692" s="40"/>
      <c r="J692" s="41"/>
      <c r="K692" s="29" t="str">
        <f>IF(SUMPRODUCT((MONTH('4. Trading Tracker'!$F$8:$F$703)=B692)*(YEAR('4. Trading Tracker'!$F$8:$F$703)=C692)*('4. Trading Tracker'!$L$8:$L$703))&gt;0,SUMPRODUCT((MONTH('4. Trading Tracker'!$F$8:$F$703)=B692)*(YEAR('4. Trading Tracker'!$F$8:$F$703)=C692)*('4. Trading Tracker'!$L$8:$L$703)),"")</f>
        <v/>
      </c>
      <c r="L692" s="29">
        <f t="shared" si="83"/>
        <v>0</v>
      </c>
      <c r="M692" s="29" t="str">
        <f t="shared" si="84"/>
        <v/>
      </c>
      <c r="N692" s="29" t="str">
        <f t="shared" si="85"/>
        <v/>
      </c>
      <c r="O692" s="29" t="str">
        <f t="shared" si="86"/>
        <v/>
      </c>
      <c r="P692" s="29" t="str">
        <f t="shared" si="87"/>
        <v/>
      </c>
    </row>
    <row r="693" spans="1:16" s="24" customFormat="1">
      <c r="A693" s="145">
        <f t="shared" si="88"/>
        <v>65051</v>
      </c>
      <c r="B693" s="24">
        <f t="shared" si="81"/>
        <v>2</v>
      </c>
      <c r="C693" s="24">
        <f t="shared" si="82"/>
        <v>2078</v>
      </c>
      <c r="F693" s="26"/>
      <c r="G693" s="40"/>
      <c r="H693" s="40"/>
      <c r="I693" s="40"/>
      <c r="J693" s="41"/>
      <c r="K693" s="29" t="str">
        <f>IF(SUMPRODUCT((MONTH('4. Trading Tracker'!$F$8:$F$703)=B693)*(YEAR('4. Trading Tracker'!$F$8:$F$703)=C693)*('4. Trading Tracker'!$L$8:$L$703))&gt;0,SUMPRODUCT((MONTH('4. Trading Tracker'!$F$8:$F$703)=B693)*(YEAR('4. Trading Tracker'!$F$8:$F$703)=C693)*('4. Trading Tracker'!$L$8:$L$703)),"")</f>
        <v/>
      </c>
      <c r="L693" s="29">
        <f t="shared" si="83"/>
        <v>0</v>
      </c>
      <c r="M693" s="29" t="str">
        <f t="shared" si="84"/>
        <v/>
      </c>
      <c r="N693" s="29" t="str">
        <f t="shared" si="85"/>
        <v/>
      </c>
      <c r="O693" s="29" t="str">
        <f t="shared" si="86"/>
        <v/>
      </c>
      <c r="P693" s="29" t="str">
        <f t="shared" si="87"/>
        <v/>
      </c>
    </row>
    <row r="694" spans="1:16" s="24" customFormat="1">
      <c r="A694" s="145">
        <f t="shared" si="88"/>
        <v>65079</v>
      </c>
      <c r="B694" s="24">
        <f t="shared" si="81"/>
        <v>3</v>
      </c>
      <c r="C694" s="24">
        <f t="shared" si="82"/>
        <v>2078</v>
      </c>
      <c r="F694" s="26"/>
      <c r="G694" s="40"/>
      <c r="H694" s="40"/>
      <c r="I694" s="40"/>
      <c r="J694" s="41"/>
      <c r="K694" s="29" t="str">
        <f>IF(SUMPRODUCT((MONTH('4. Trading Tracker'!$F$8:$F$703)=B694)*(YEAR('4. Trading Tracker'!$F$8:$F$703)=C694)*('4. Trading Tracker'!$L$8:$L$703))&gt;0,SUMPRODUCT((MONTH('4. Trading Tracker'!$F$8:$F$703)=B694)*(YEAR('4. Trading Tracker'!$F$8:$F$703)=C694)*('4. Trading Tracker'!$L$8:$L$703)),"")</f>
        <v/>
      </c>
      <c r="L694" s="29">
        <f t="shared" si="83"/>
        <v>0</v>
      </c>
      <c r="M694" s="29" t="str">
        <f t="shared" si="84"/>
        <v/>
      </c>
      <c r="N694" s="29" t="str">
        <f t="shared" si="85"/>
        <v/>
      </c>
      <c r="O694" s="29" t="str">
        <f t="shared" si="86"/>
        <v/>
      </c>
      <c r="P694" s="29" t="str">
        <f t="shared" si="87"/>
        <v/>
      </c>
    </row>
    <row r="695" spans="1:16" s="24" customFormat="1">
      <c r="A695" s="145">
        <f t="shared" si="88"/>
        <v>65110</v>
      </c>
      <c r="B695" s="24">
        <f t="shared" si="81"/>
        <v>4</v>
      </c>
      <c r="C695" s="24">
        <f t="shared" si="82"/>
        <v>2078</v>
      </c>
      <c r="F695" s="26"/>
      <c r="G695" s="40"/>
      <c r="H695" s="40"/>
      <c r="I695" s="40"/>
      <c r="J695" s="41"/>
      <c r="K695" s="29" t="str">
        <f>IF(SUMPRODUCT((MONTH('4. Trading Tracker'!$F$8:$F$703)=B695)*(YEAR('4. Trading Tracker'!$F$8:$F$703)=C695)*('4. Trading Tracker'!$L$8:$L$703))&gt;0,SUMPRODUCT((MONTH('4. Trading Tracker'!$F$8:$F$703)=B695)*(YEAR('4. Trading Tracker'!$F$8:$F$703)=C695)*('4. Trading Tracker'!$L$8:$L$703)),"")</f>
        <v/>
      </c>
      <c r="L695" s="29">
        <f t="shared" si="83"/>
        <v>0</v>
      </c>
      <c r="M695" s="29" t="str">
        <f t="shared" si="84"/>
        <v/>
      </c>
      <c r="N695" s="29" t="str">
        <f t="shared" si="85"/>
        <v/>
      </c>
      <c r="O695" s="29" t="str">
        <f t="shared" si="86"/>
        <v/>
      </c>
      <c r="P695" s="29" t="str">
        <f t="shared" si="87"/>
        <v/>
      </c>
    </row>
    <row r="696" spans="1:16" s="24" customFormat="1">
      <c r="A696" s="145">
        <f t="shared" si="88"/>
        <v>65140</v>
      </c>
      <c r="B696" s="24">
        <f t="shared" si="81"/>
        <v>5</v>
      </c>
      <c r="C696" s="24">
        <f t="shared" si="82"/>
        <v>2078</v>
      </c>
      <c r="F696" s="26"/>
      <c r="G696" s="40"/>
      <c r="H696" s="40"/>
      <c r="I696" s="40"/>
      <c r="J696" s="41"/>
      <c r="K696" s="29" t="str">
        <f>IF(SUMPRODUCT((MONTH('4. Trading Tracker'!$F$8:$F$703)=B696)*(YEAR('4. Trading Tracker'!$F$8:$F$703)=C696)*('4. Trading Tracker'!$L$8:$L$703))&gt;0,SUMPRODUCT((MONTH('4. Trading Tracker'!$F$8:$F$703)=B696)*(YEAR('4. Trading Tracker'!$F$8:$F$703)=C696)*('4. Trading Tracker'!$L$8:$L$703)),"")</f>
        <v/>
      </c>
      <c r="L696" s="29">
        <f t="shared" si="83"/>
        <v>0</v>
      </c>
      <c r="M696" s="29" t="str">
        <f t="shared" si="84"/>
        <v/>
      </c>
      <c r="N696" s="29" t="str">
        <f t="shared" si="85"/>
        <v/>
      </c>
      <c r="O696" s="29" t="str">
        <f t="shared" si="86"/>
        <v/>
      </c>
      <c r="P696" s="29" t="str">
        <f t="shared" si="87"/>
        <v/>
      </c>
    </row>
    <row r="697" spans="1:16" s="24" customFormat="1">
      <c r="A697" s="145">
        <f t="shared" si="88"/>
        <v>65171</v>
      </c>
      <c r="B697" s="24">
        <f t="shared" si="81"/>
        <v>6</v>
      </c>
      <c r="C697" s="24">
        <f t="shared" si="82"/>
        <v>2078</v>
      </c>
      <c r="F697" s="26"/>
      <c r="G697" s="40"/>
      <c r="H697" s="40"/>
      <c r="I697" s="40"/>
      <c r="J697" s="41"/>
      <c r="K697" s="29" t="str">
        <f>IF(SUMPRODUCT((MONTH('4. Trading Tracker'!$F$8:$F$703)=B697)*(YEAR('4. Trading Tracker'!$F$8:$F$703)=C697)*('4. Trading Tracker'!$L$8:$L$703))&gt;0,SUMPRODUCT((MONTH('4. Trading Tracker'!$F$8:$F$703)=B697)*(YEAR('4. Trading Tracker'!$F$8:$F$703)=C697)*('4. Trading Tracker'!$L$8:$L$703)),"")</f>
        <v/>
      </c>
      <c r="L697" s="29">
        <f t="shared" si="83"/>
        <v>0</v>
      </c>
      <c r="M697" s="29" t="str">
        <f t="shared" si="84"/>
        <v/>
      </c>
      <c r="N697" s="29" t="str">
        <f t="shared" si="85"/>
        <v/>
      </c>
      <c r="O697" s="29" t="str">
        <f t="shared" si="86"/>
        <v/>
      </c>
      <c r="P697" s="29" t="str">
        <f t="shared" si="87"/>
        <v/>
      </c>
    </row>
    <row r="698" spans="1:16" s="24" customFormat="1">
      <c r="A698" s="145">
        <f t="shared" si="88"/>
        <v>65201</v>
      </c>
      <c r="B698" s="24">
        <f t="shared" si="81"/>
        <v>7</v>
      </c>
      <c r="C698" s="24">
        <f t="shared" si="82"/>
        <v>2078</v>
      </c>
      <c r="F698" s="26"/>
      <c r="G698" s="40"/>
      <c r="H698" s="40"/>
      <c r="I698" s="40"/>
      <c r="J698" s="41"/>
      <c r="K698" s="29" t="str">
        <f>IF(SUMPRODUCT((MONTH('4. Trading Tracker'!$F$8:$F$703)=B698)*(YEAR('4. Trading Tracker'!$F$8:$F$703)=C698)*('4. Trading Tracker'!$L$8:$L$703))&gt;0,SUMPRODUCT((MONTH('4. Trading Tracker'!$F$8:$F$703)=B698)*(YEAR('4. Trading Tracker'!$F$8:$F$703)=C698)*('4. Trading Tracker'!$L$8:$L$703)),"")</f>
        <v/>
      </c>
      <c r="L698" s="29">
        <f t="shared" si="83"/>
        <v>0</v>
      </c>
      <c r="M698" s="29" t="str">
        <f t="shared" si="84"/>
        <v/>
      </c>
      <c r="N698" s="29" t="str">
        <f t="shared" si="85"/>
        <v/>
      </c>
      <c r="O698" s="29" t="str">
        <f t="shared" si="86"/>
        <v/>
      </c>
      <c r="P698" s="29" t="str">
        <f t="shared" si="87"/>
        <v/>
      </c>
    </row>
    <row r="699" spans="1:16" s="24" customFormat="1">
      <c r="A699" s="145">
        <f t="shared" si="88"/>
        <v>65232</v>
      </c>
      <c r="B699" s="24">
        <f t="shared" si="81"/>
        <v>8</v>
      </c>
      <c r="C699" s="24">
        <f t="shared" si="82"/>
        <v>2078</v>
      </c>
      <c r="F699" s="26"/>
      <c r="G699" s="40"/>
      <c r="H699" s="40"/>
      <c r="I699" s="40"/>
      <c r="J699" s="41"/>
      <c r="K699" s="29" t="str">
        <f>IF(SUMPRODUCT((MONTH('4. Trading Tracker'!$F$8:$F$703)=B699)*(YEAR('4. Trading Tracker'!$F$8:$F$703)=C699)*('4. Trading Tracker'!$L$8:$L$703))&gt;0,SUMPRODUCT((MONTH('4. Trading Tracker'!$F$8:$F$703)=B699)*(YEAR('4. Trading Tracker'!$F$8:$F$703)=C699)*('4. Trading Tracker'!$L$8:$L$703)),"")</f>
        <v/>
      </c>
      <c r="L699" s="29">
        <f t="shared" si="83"/>
        <v>0</v>
      </c>
      <c r="M699" s="29" t="str">
        <f t="shared" si="84"/>
        <v/>
      </c>
      <c r="N699" s="29" t="str">
        <f t="shared" si="85"/>
        <v/>
      </c>
      <c r="O699" s="29" t="str">
        <f t="shared" si="86"/>
        <v/>
      </c>
      <c r="P699" s="29" t="str">
        <f t="shared" si="87"/>
        <v/>
      </c>
    </row>
    <row r="700" spans="1:16" s="24" customFormat="1">
      <c r="A700" s="145">
        <f t="shared" si="88"/>
        <v>65263</v>
      </c>
      <c r="B700" s="24">
        <f t="shared" si="81"/>
        <v>9</v>
      </c>
      <c r="C700" s="24">
        <f t="shared" si="82"/>
        <v>2078</v>
      </c>
      <c r="F700" s="26"/>
      <c r="G700" s="40"/>
      <c r="H700" s="40"/>
      <c r="I700" s="40"/>
      <c r="J700" s="41"/>
      <c r="K700" s="29" t="str">
        <f>IF(SUMPRODUCT((MONTH('4. Trading Tracker'!$F$8:$F$703)=B700)*(YEAR('4. Trading Tracker'!$F$8:$F$703)=C700)*('4. Trading Tracker'!$L$8:$L$703))&gt;0,SUMPRODUCT((MONTH('4. Trading Tracker'!$F$8:$F$703)=B700)*(YEAR('4. Trading Tracker'!$F$8:$F$703)=C700)*('4. Trading Tracker'!$L$8:$L$703)),"")</f>
        <v/>
      </c>
      <c r="L700" s="29">
        <f t="shared" si="83"/>
        <v>0</v>
      </c>
      <c r="M700" s="29" t="str">
        <f t="shared" si="84"/>
        <v/>
      </c>
      <c r="N700" s="29" t="str">
        <f t="shared" si="85"/>
        <v/>
      </c>
      <c r="O700" s="29" t="str">
        <f t="shared" si="86"/>
        <v/>
      </c>
      <c r="P700" s="29" t="str">
        <f t="shared" si="87"/>
        <v/>
      </c>
    </row>
    <row r="701" spans="1:16" s="24" customFormat="1">
      <c r="A701" s="145">
        <f t="shared" si="88"/>
        <v>65293</v>
      </c>
      <c r="B701" s="24">
        <f t="shared" si="81"/>
        <v>10</v>
      </c>
      <c r="C701" s="24">
        <f t="shared" si="82"/>
        <v>2078</v>
      </c>
      <c r="F701" s="26"/>
      <c r="G701" s="40"/>
      <c r="H701" s="40"/>
      <c r="I701" s="40"/>
      <c r="J701" s="41"/>
      <c r="K701" s="29" t="str">
        <f>IF(SUMPRODUCT((MONTH('4. Trading Tracker'!$F$8:$F$703)=B701)*(YEAR('4. Trading Tracker'!$F$8:$F$703)=C701)*('4. Trading Tracker'!$L$8:$L$703))&gt;0,SUMPRODUCT((MONTH('4. Trading Tracker'!$F$8:$F$703)=B701)*(YEAR('4. Trading Tracker'!$F$8:$F$703)=C701)*('4. Trading Tracker'!$L$8:$L$703)),"")</f>
        <v/>
      </c>
      <c r="L701" s="29">
        <f t="shared" si="83"/>
        <v>0</v>
      </c>
      <c r="M701" s="29" t="str">
        <f t="shared" si="84"/>
        <v/>
      </c>
      <c r="N701" s="29" t="str">
        <f t="shared" si="85"/>
        <v/>
      </c>
      <c r="O701" s="29" t="str">
        <f t="shared" si="86"/>
        <v/>
      </c>
      <c r="P701" s="29" t="str">
        <f t="shared" si="87"/>
        <v/>
      </c>
    </row>
    <row r="702" spans="1:16" s="24" customFormat="1">
      <c r="A702" s="145">
        <f t="shared" si="88"/>
        <v>65324</v>
      </c>
      <c r="B702" s="24">
        <f t="shared" si="81"/>
        <v>11</v>
      </c>
      <c r="C702" s="24">
        <f t="shared" si="82"/>
        <v>2078</v>
      </c>
      <c r="F702" s="26"/>
      <c r="G702" s="40"/>
      <c r="H702" s="40"/>
      <c r="I702" s="40"/>
      <c r="J702" s="41"/>
      <c r="K702" s="29" t="str">
        <f>IF(SUMPRODUCT((MONTH('4. Trading Tracker'!$F$8:$F$703)=B702)*(YEAR('4. Trading Tracker'!$F$8:$F$703)=C702)*('4. Trading Tracker'!$L$8:$L$703))&gt;0,SUMPRODUCT((MONTH('4. Trading Tracker'!$F$8:$F$703)=B702)*(YEAR('4. Trading Tracker'!$F$8:$F$703)=C702)*('4. Trading Tracker'!$L$8:$L$703)),"")</f>
        <v/>
      </c>
      <c r="L702" s="29">
        <f t="shared" si="83"/>
        <v>0</v>
      </c>
      <c r="M702" s="29" t="str">
        <f t="shared" si="84"/>
        <v/>
      </c>
      <c r="N702" s="29" t="str">
        <f t="shared" si="85"/>
        <v/>
      </c>
      <c r="O702" s="29" t="str">
        <f t="shared" si="86"/>
        <v/>
      </c>
      <c r="P702" s="29" t="str">
        <f t="shared" si="87"/>
        <v/>
      </c>
    </row>
    <row r="703" spans="1:16" s="24" customFormat="1">
      <c r="A703" s="145">
        <f t="shared" si="88"/>
        <v>65354</v>
      </c>
      <c r="B703" s="24">
        <f t="shared" si="81"/>
        <v>12</v>
      </c>
      <c r="C703" s="24">
        <f t="shared" si="82"/>
        <v>2078</v>
      </c>
      <c r="F703" s="26"/>
      <c r="G703" s="40"/>
      <c r="H703" s="40"/>
      <c r="I703" s="40"/>
      <c r="J703" s="41"/>
      <c r="K703" s="29" t="str">
        <f>IF(SUMPRODUCT((MONTH('4. Trading Tracker'!$F$8:$F$703)=B703)*(YEAR('4. Trading Tracker'!$F$8:$F$703)=C703)*('4. Trading Tracker'!$L$8:$L$703))&gt;0,SUMPRODUCT((MONTH('4. Trading Tracker'!$F$8:$F$703)=B703)*(YEAR('4. Trading Tracker'!$F$8:$F$703)=C703)*('4. Trading Tracker'!$L$8:$L$703)),"")</f>
        <v/>
      </c>
      <c r="L703" s="29">
        <f t="shared" si="83"/>
        <v>0</v>
      </c>
      <c r="M703" s="29" t="str">
        <f t="shared" si="84"/>
        <v/>
      </c>
      <c r="N703" s="29" t="str">
        <f t="shared" si="85"/>
        <v/>
      </c>
      <c r="O703" s="29" t="str">
        <f t="shared" si="86"/>
        <v/>
      </c>
      <c r="P703" s="29" t="str">
        <f t="shared" si="87"/>
        <v/>
      </c>
    </row>
  </sheetData>
  <dataValidations count="1">
    <dataValidation type="list" allowBlank="1" showInputMessage="1" showErrorMessage="1" sqref="H8:H703" xr:uid="{00000000-0002-0000-0500-000000000000}">
      <formula1>$R$2:$R$5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Daan Duijm</dc:creator>
  <cp:keywords/>
  <dc:description/>
  <cp:lastModifiedBy>Daan Duijm</cp:lastModifiedBy>
  <cp:revision/>
  <dcterms:created xsi:type="dcterms:W3CDTF">2016-08-10T06:55:23Z</dcterms:created>
  <dcterms:modified xsi:type="dcterms:W3CDTF">2024-01-18T06:10:47Z</dcterms:modified>
  <cp:category/>
  <cp:contentStatus/>
</cp:coreProperties>
</file>